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830" windowHeight="4215" activeTab="0"/>
  </bookViews>
  <sheets>
    <sheet name="CMUP" sheetId="1" r:id="rId1"/>
    <sheet name="Récapitulatif et table art." sheetId="2" r:id="rId2"/>
    <sheet name="Table opérations" sheetId="3" r:id="rId3"/>
  </sheets>
  <definedNames>
    <definedName name="_xlnm._FilterDatabase" localSheetId="0" hidden="1">'CMUP'!$A$1:$L$59</definedName>
    <definedName name="article">'Récapitulatif et table art.'!$A$2:$B$5</definedName>
    <definedName name="_xlnm.Print_Titles" localSheetId="0">'CMUP'!$1:$1</definedName>
    <definedName name="ope">'Table opérations'!$A$2:$C$6</definedName>
    <definedName name="table">'Table opérations'!$A$2:$B$6</definedName>
    <definedName name="zimp">'CMUP'!$A:$L</definedName>
    <definedName name="_xlnm.Print_Area" localSheetId="0">'CMUP'!$A:$L</definedName>
  </definedNames>
  <calcPr fullCalcOnLoad="1"/>
</workbook>
</file>

<file path=xl/sharedStrings.xml><?xml version="1.0" encoding="utf-8"?>
<sst xmlns="http://schemas.openxmlformats.org/spreadsheetml/2006/main" count="82" uniqueCount="33">
  <si>
    <t>Date</t>
  </si>
  <si>
    <t>Code article</t>
  </si>
  <si>
    <t>Code opération (a/v/f/si/c)</t>
  </si>
  <si>
    <t>Opération</t>
  </si>
  <si>
    <t>Quantité</t>
  </si>
  <si>
    <t>Prix unitaire</t>
  </si>
  <si>
    <t>Quantité en mouvement</t>
  </si>
  <si>
    <t>Quantité pondérant le prix</t>
  </si>
  <si>
    <t>Valeur</t>
  </si>
  <si>
    <t>Qté en stock</t>
  </si>
  <si>
    <t>Coût moyen unitaire pondéré</t>
  </si>
  <si>
    <t>Valeur en stock</t>
  </si>
  <si>
    <t>a1</t>
  </si>
  <si>
    <t>si</t>
  </si>
  <si>
    <t>a2</t>
  </si>
  <si>
    <t>a</t>
  </si>
  <si>
    <t>f</t>
  </si>
  <si>
    <t>v</t>
  </si>
  <si>
    <t>c</t>
  </si>
  <si>
    <t>a3</t>
  </si>
  <si>
    <t>b1</t>
  </si>
  <si>
    <t>Désignation</t>
  </si>
  <si>
    <t>disquettes</t>
  </si>
  <si>
    <t>papier listing</t>
  </si>
  <si>
    <t>papier laser</t>
  </si>
  <si>
    <t>stylos</t>
  </si>
  <si>
    <t>Code opération</t>
  </si>
  <si>
    <t>Coefficient quantité</t>
  </si>
  <si>
    <t>achat</t>
  </si>
  <si>
    <t>casse/vols</t>
  </si>
  <si>
    <t>frais</t>
  </si>
  <si>
    <t>stock initial</t>
  </si>
  <si>
    <t>ventes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</si>
</sst>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.000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0"/>
    </font>
    <font>
      <sz val="10"/>
      <name val="Times New Roman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4" fontId="4" fillId="2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/>
    </xf>
    <xf numFmtId="4" fontId="5" fillId="2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0" fontId="5" fillId="0" borderId="0" xfId="0" applyFont="1" applyAlignment="1" applyProtection="1">
      <alignment/>
      <protection locked="0"/>
    </xf>
    <xf numFmtId="14" fontId="5" fillId="0" borderId="1" xfId="0" applyNumberFormat="1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tabSelected="1" workbookViewId="0" topLeftCell="A1">
      <selection activeCell="E20" sqref="E20"/>
    </sheetView>
  </sheetViews>
  <sheetFormatPr defaultColWidth="11.421875" defaultRowHeight="12.75"/>
  <cols>
    <col min="1" max="2" width="11.421875" style="5" customWidth="1"/>
    <col min="3" max="3" width="12.140625" style="5" customWidth="1"/>
    <col min="4" max="4" width="11.421875" style="10" customWidth="1"/>
    <col min="5" max="5" width="11.421875" style="5" customWidth="1"/>
    <col min="6" max="6" width="0" style="7" hidden="1" customWidth="1"/>
    <col min="7" max="9" width="0" style="8" hidden="1" customWidth="1"/>
    <col min="10" max="10" width="11.421875" style="10" customWidth="1"/>
    <col min="11" max="12" width="11.421875" style="8" customWidth="1"/>
    <col min="13" max="16384" width="11.421875" style="4" customWidth="1"/>
  </cols>
  <sheetData>
    <row r="1" spans="1:14" s="2" customFormat="1" ht="51" customHeight="1">
      <c r="A1" s="3" t="s">
        <v>0</v>
      </c>
      <c r="B1" s="3" t="s">
        <v>1</v>
      </c>
      <c r="C1" s="3" t="s">
        <v>2</v>
      </c>
      <c r="D1" s="9" t="s">
        <v>3</v>
      </c>
      <c r="E1" s="3" t="s">
        <v>4</v>
      </c>
      <c r="F1" s="1" t="s">
        <v>5</v>
      </c>
      <c r="G1" s="6" t="s">
        <v>6</v>
      </c>
      <c r="H1" s="6" t="s">
        <v>7</v>
      </c>
      <c r="I1" s="6" t="s">
        <v>8</v>
      </c>
      <c r="J1" s="9" t="s">
        <v>9</v>
      </c>
      <c r="K1" s="6" t="s">
        <v>10</v>
      </c>
      <c r="L1" s="6" t="s">
        <v>11</v>
      </c>
      <c r="M1"/>
      <c r="N1"/>
    </row>
    <row r="2" spans="1:14" ht="12.75">
      <c r="A2" s="20">
        <v>34101</v>
      </c>
      <c r="B2" s="20" t="s">
        <v>12</v>
      </c>
      <c r="C2" s="21" t="s">
        <v>13</v>
      </c>
      <c r="D2" s="10" t="str">
        <f>IF(ISNUMBER(A2),IF(VLOOKUP(B2,article,1)&lt;&gt;B2,"ERREUR ART.",IF(VLOOKUP(CMUP!C2,ope,1)&lt;&gt;CMUP!C2,"ERREUR OPE.",VLOOKUP(C2,ope,2))),"")</f>
        <v>stock initial</v>
      </c>
      <c r="E2" s="21">
        <v>150</v>
      </c>
      <c r="F2" s="7">
        <v>15.45</v>
      </c>
      <c r="G2" s="8">
        <f>IF(ISNUMBER(A2),E2*VLOOKUP(C2,ope,3),"")</f>
        <v>150</v>
      </c>
      <c r="H2" s="8">
        <f>IF(ISNUMBER(A2),IF(G2=0,E2,G2),"")</f>
        <v>150</v>
      </c>
      <c r="I2" s="8">
        <f>IF(ISNUMBER(E2),IF(VLOOKUP(C2,ope,3)&gt;=0,F2,ROUND(SUMIF($B$1:B1,B2,$I$1:I1)/SUMIF($B$1:B1,B2,$G$1:G1),2))*H2,"")</f>
        <v>2317.5</v>
      </c>
      <c r="J2" s="10">
        <f>IF(ISNUMBER(A2),SUMIF($B$1:B2,B2,$G$1:G2),"")</f>
        <v>150</v>
      </c>
      <c r="K2" s="8">
        <f>IF(ISNUMBER(A2),ROUND(L2/J2,2),"")</f>
        <v>15.45</v>
      </c>
      <c r="L2" s="8">
        <f>IF(ISNUMBER(E2),SUMIF($B$1:B2,B2,$I$1:I2),"")</f>
        <v>2317.5</v>
      </c>
      <c r="M2"/>
      <c r="N2"/>
    </row>
    <row r="3" spans="1:14" ht="12.75">
      <c r="A3" s="20">
        <v>34101</v>
      </c>
      <c r="B3" s="20" t="s">
        <v>14</v>
      </c>
      <c r="C3" s="21" t="s">
        <v>13</v>
      </c>
      <c r="D3" s="10" t="str">
        <f>IF(ISNUMBER(A3),IF(VLOOKUP(B3,article,1)&lt;&gt;B3,"ERREUR ART.",IF(VLOOKUP(CMUP!C12,ope,1)&lt;&gt;CMUP!C12,"ERREUR OPE.",VLOOKUP(C3,ope,2))),"")</f>
        <v>stock initial</v>
      </c>
      <c r="E3" s="21">
        <v>150</v>
      </c>
      <c r="F3" s="7">
        <v>15.45</v>
      </c>
      <c r="G3" s="8">
        <f aca="true" t="shared" si="0" ref="G3:G20">IF(ISNUMBER(A3),E3*VLOOKUP(C3,ope,3),"")</f>
        <v>150</v>
      </c>
      <c r="H3" s="8">
        <f aca="true" t="shared" si="1" ref="H3:H20">IF(ISNUMBER(A3),IF(G3=0,E3,G3),"")</f>
        <v>150</v>
      </c>
      <c r="I3" s="8">
        <f>IF(ISNUMBER(E3),IF(VLOOKUP(C3,ope,3)&gt;=0,F3,ROUND(SUMIF($B$1:B2,B3,$I$1:I2)/SUMIF($B$1:B2,B3,$G$1:G2),2))*H3,"")</f>
        <v>2317.5</v>
      </c>
      <c r="J3" s="10">
        <f>IF(ISNUMBER(A3),SUMIF($B$1:B3,B3,$G$1:G3),"")</f>
        <v>150</v>
      </c>
      <c r="K3" s="8">
        <f aca="true" t="shared" si="2" ref="K3:K20">IF(ISNUMBER(A3),ROUND(L3/J3,2),"")</f>
        <v>15.45</v>
      </c>
      <c r="L3" s="8">
        <f>IF(ISNUMBER(E3),SUMIF($B$1:B3,B3,$I$1:I3),"")</f>
        <v>2317.5</v>
      </c>
      <c r="M3"/>
      <c r="N3"/>
    </row>
    <row r="4" spans="1:14" ht="12.75">
      <c r="A4" s="20">
        <v>34102</v>
      </c>
      <c r="B4" s="20" t="s">
        <v>12</v>
      </c>
      <c r="C4" s="21" t="s">
        <v>15</v>
      </c>
      <c r="D4" s="10" t="str">
        <f>IF(ISNUMBER(A4),IF(VLOOKUP(B4,article,1)&lt;&gt;B4,"ERREUR ART.",IF(VLOOKUP(CMUP!C3,ope,1)&lt;&gt;CMUP!C3,"ERREUR OPE.",VLOOKUP(C4,ope,2))),"")</f>
        <v>achat</v>
      </c>
      <c r="E4" s="21">
        <v>100</v>
      </c>
      <c r="F4" s="7">
        <v>20</v>
      </c>
      <c r="G4" s="8">
        <f t="shared" si="0"/>
        <v>100</v>
      </c>
      <c r="H4" s="8">
        <f t="shared" si="1"/>
        <v>100</v>
      </c>
      <c r="I4" s="8">
        <f>IF(ISNUMBER(E4),IF(VLOOKUP(C4,ope,3)&gt;=0,F4,ROUND(SUMIF($B$1:B3,B4,$I$1:I3)/SUMIF($B$1:B3,B4,$G$1:G3),2))*H4,"")</f>
        <v>2000</v>
      </c>
      <c r="J4" s="10">
        <f>IF(ISNUMBER(A4),SUMIF($B$1:B4,B4,$G$1:G4),"")</f>
        <v>250</v>
      </c>
      <c r="K4" s="8">
        <f t="shared" si="2"/>
        <v>17.27</v>
      </c>
      <c r="L4" s="8">
        <f>IF(ISNUMBER(E4),SUMIF($B$1:B4,B4,$I$1:I4),"")</f>
        <v>4317.5</v>
      </c>
      <c r="M4"/>
      <c r="N4"/>
    </row>
    <row r="5" spans="1:14" ht="12.75">
      <c r="A5" s="20">
        <v>34102</v>
      </c>
      <c r="B5" s="20" t="s">
        <v>14</v>
      </c>
      <c r="C5" s="21" t="s">
        <v>15</v>
      </c>
      <c r="D5" s="10" t="str">
        <f>IF(ISNUMBER(A5),IF(VLOOKUP(B5,article,1)&lt;&gt;B5,"ERREUR ART.",IF(VLOOKUP(CMUP!C13,ope,1)&lt;&gt;CMUP!C13,"ERREUR OPE.",VLOOKUP(C5,ope,2))),"")</f>
        <v>achat</v>
      </c>
      <c r="E5" s="21">
        <v>100</v>
      </c>
      <c r="F5" s="7">
        <v>20</v>
      </c>
      <c r="G5" s="8">
        <f t="shared" si="0"/>
        <v>100</v>
      </c>
      <c r="H5" s="8">
        <f t="shared" si="1"/>
        <v>100</v>
      </c>
      <c r="I5" s="8">
        <f>IF(ISNUMBER(E5),IF(VLOOKUP(C5,ope,3)&gt;=0,F5,ROUND(SUMIF($B$1:B4,B5,$I$1:I4)/SUMIF($B$1:B4,B5,$G$1:G4),2))*H5,"")</f>
        <v>2000</v>
      </c>
      <c r="J5" s="10">
        <f>IF(ISNUMBER(A5),SUMIF($B$1:B5,B5,$G$1:G5),"")</f>
        <v>250</v>
      </c>
      <c r="K5" s="8">
        <f t="shared" si="2"/>
        <v>17.27</v>
      </c>
      <c r="L5" s="8">
        <f>IF(ISNUMBER(E5),SUMIF($B$1:B5,B5,$I$1:I5),"")</f>
        <v>4317.5</v>
      </c>
      <c r="M5"/>
      <c r="N5"/>
    </row>
    <row r="6" spans="1:14" ht="12.75">
      <c r="A6" s="20">
        <v>34103</v>
      </c>
      <c r="B6" s="20" t="s">
        <v>12</v>
      </c>
      <c r="C6" s="21" t="s">
        <v>16</v>
      </c>
      <c r="D6" s="10" t="str">
        <f>IF(ISNUMBER(A6),IF(VLOOKUP(B6,article,1)&lt;&gt;B6,"ERREUR ART.",IF(VLOOKUP(CMUP!C4,ope,1)&lt;&gt;CMUP!C4,"ERREUR OPE.",VLOOKUP(C6,ope,2))),"")</f>
        <v>frais</v>
      </c>
      <c r="E6" s="21">
        <v>10</v>
      </c>
      <c r="F6" s="7">
        <v>150</v>
      </c>
      <c r="G6" s="8">
        <f t="shared" si="0"/>
        <v>0</v>
      </c>
      <c r="H6" s="8">
        <f t="shared" si="1"/>
        <v>10</v>
      </c>
      <c r="I6" s="8">
        <f>IF(ISNUMBER(E6),IF(VLOOKUP(C6,ope,3)&gt;=0,F6,ROUND(SUMIF($B$1:B5,B6,$I$1:I5)/SUMIF($B$1:B5,B6,$G$1:G5),2))*H6,"")</f>
        <v>1500</v>
      </c>
      <c r="J6" s="10">
        <f>IF(ISNUMBER(A6),SUMIF($B$1:B6,B6,$G$1:G6),"")</f>
        <v>250</v>
      </c>
      <c r="K6" s="8">
        <f t="shared" si="2"/>
        <v>23.27</v>
      </c>
      <c r="L6" s="8">
        <f>IF(ISNUMBER(E6),SUMIF($B$1:B6,B6,$I$1:I6),"")</f>
        <v>5817.5</v>
      </c>
      <c r="M6"/>
      <c r="N6"/>
    </row>
    <row r="7" spans="1:12" ht="12.75">
      <c r="A7" s="20">
        <v>34103</v>
      </c>
      <c r="B7" s="20" t="s">
        <v>14</v>
      </c>
      <c r="C7" s="21" t="s">
        <v>16</v>
      </c>
      <c r="D7" s="10" t="str">
        <f>IF(ISNUMBER(A7),IF(VLOOKUP(B7,article,1)&lt;&gt;B7,"ERREUR ART.",IF(VLOOKUP(CMUP!C14,ope,1)&lt;&gt;CMUP!C14,"ERREUR OPE.",VLOOKUP(C7,ope,2))),"")</f>
        <v>frais</v>
      </c>
      <c r="E7" s="21">
        <v>10</v>
      </c>
      <c r="F7" s="7">
        <v>150</v>
      </c>
      <c r="G7" s="8">
        <f t="shared" si="0"/>
        <v>0</v>
      </c>
      <c r="H7" s="8">
        <f t="shared" si="1"/>
        <v>10</v>
      </c>
      <c r="I7" s="8">
        <f>IF(ISNUMBER(E7),IF(VLOOKUP(C7,ope,3)&gt;=0,F7,ROUND(SUMIF($B$1:B6,B7,$I$1:I6)/SUMIF($B$1:B6,B7,$G$1:G6),2))*H7,"")</f>
        <v>1500</v>
      </c>
      <c r="J7" s="10">
        <f>IF(ISNUMBER(A7),SUMIF($B$1:B7,B7,$G$1:G7),"")</f>
        <v>250</v>
      </c>
      <c r="K7" s="8">
        <f t="shared" si="2"/>
        <v>23.27</v>
      </c>
      <c r="L7" s="8">
        <f>IF(ISNUMBER(E7),SUMIF($B$1:B7,B7,$I$1:I7),"")</f>
        <v>5817.5</v>
      </c>
    </row>
    <row r="8" spans="1:12" ht="12.75">
      <c r="A8" s="20">
        <v>34104</v>
      </c>
      <c r="B8" s="20" t="s">
        <v>12</v>
      </c>
      <c r="C8" s="21" t="s">
        <v>17</v>
      </c>
      <c r="D8" s="10" t="str">
        <f>IF(ISNUMBER(A8),IF(VLOOKUP(B8,article,1)&lt;&gt;B8,"ERREUR ART.",IF(VLOOKUP(CMUP!C5,ope,1)&lt;&gt;CMUP!C5,"ERREUR OPE.",VLOOKUP(C8,ope,2))),"")</f>
        <v>ventes</v>
      </c>
      <c r="E8" s="21">
        <v>120</v>
      </c>
      <c r="G8" s="8">
        <f t="shared" si="0"/>
        <v>-120</v>
      </c>
      <c r="H8" s="8">
        <f t="shared" si="1"/>
        <v>-120</v>
      </c>
      <c r="I8" s="8">
        <f>IF(ISNUMBER(E8),IF(VLOOKUP(C8,ope,3)&gt;=0,F8,ROUND(SUMIF($B$1:B7,B8,$I$1:I7)/SUMIF($B$1:B7,B8,$G$1:G7),2))*H8,"")</f>
        <v>-2792.4</v>
      </c>
      <c r="J8" s="10">
        <f>IF(ISNUMBER(A8),SUMIF($B$1:B8,B8,$G$1:G8),"")</f>
        <v>130</v>
      </c>
      <c r="K8" s="8">
        <f t="shared" si="2"/>
        <v>23.27</v>
      </c>
      <c r="L8" s="8">
        <f>IF(ISNUMBER(E8),SUMIF($B$1:B8,B8,$I$1:I8),"")</f>
        <v>3025.1</v>
      </c>
    </row>
    <row r="9" spans="1:12" ht="12.75">
      <c r="A9" s="20">
        <v>34104</v>
      </c>
      <c r="B9" s="20" t="s">
        <v>14</v>
      </c>
      <c r="C9" s="21" t="s">
        <v>17</v>
      </c>
      <c r="D9" s="10" t="str">
        <f>IF(ISNUMBER(A9),IF(VLOOKUP(B9,article,1)&lt;&gt;B9,"ERREUR ART.",IF(VLOOKUP(CMUP!C15,ope,1)&lt;&gt;CMUP!C15,"ERREUR OPE.",VLOOKUP(C9,ope,2))),"")</f>
        <v>ventes</v>
      </c>
      <c r="E9" s="21">
        <v>120</v>
      </c>
      <c r="G9" s="8">
        <f t="shared" si="0"/>
        <v>-120</v>
      </c>
      <c r="H9" s="8">
        <f t="shared" si="1"/>
        <v>-120</v>
      </c>
      <c r="I9" s="8">
        <f>IF(ISNUMBER(E9),IF(VLOOKUP(C9,ope,3)&gt;=0,F9,ROUND(SUMIF($B$1:B8,B9,$I$1:I8)/SUMIF($B$1:B8,B9,$G$1:G8),2))*H9,"")</f>
        <v>-2792.4</v>
      </c>
      <c r="J9" s="10">
        <f>IF(ISNUMBER(A9),SUMIF($B$1:B9,B9,$G$1:G9),"")</f>
        <v>130</v>
      </c>
      <c r="K9" s="8">
        <f t="shared" si="2"/>
        <v>23.27</v>
      </c>
      <c r="L9" s="8">
        <f>IF(ISNUMBER(E9),SUMIF($B$1:B9,B9,$I$1:I9),"")</f>
        <v>3025.1</v>
      </c>
    </row>
    <row r="10" spans="1:12" ht="12.75">
      <c r="A10" s="20">
        <v>34105</v>
      </c>
      <c r="B10" s="20" t="s">
        <v>12</v>
      </c>
      <c r="C10" s="21" t="s">
        <v>15</v>
      </c>
      <c r="D10" s="10" t="str">
        <f>IF(ISNUMBER(A10),IF(VLOOKUP(B10,article,1)&lt;&gt;B10,"ERREUR ART.",IF(VLOOKUP(CMUP!C6,ope,1)&lt;&gt;CMUP!C6,"ERREUR OPE.",VLOOKUP(C10,ope,2))),"")</f>
        <v>achat</v>
      </c>
      <c r="E10" s="21">
        <v>50</v>
      </c>
      <c r="F10" s="7">
        <v>17.45</v>
      </c>
      <c r="G10" s="8">
        <f t="shared" si="0"/>
        <v>50</v>
      </c>
      <c r="H10" s="8">
        <f t="shared" si="1"/>
        <v>50</v>
      </c>
      <c r="I10" s="8">
        <f>IF(ISNUMBER(E10),IF(VLOOKUP(C10,ope,3)&gt;=0,F10,ROUND(SUMIF($B$1:B9,B10,$I$1:I9)/SUMIF($B$1:B9,B10,$G$1:G9),2))*H10,"")</f>
        <v>872.5</v>
      </c>
      <c r="J10" s="10">
        <f>IF(ISNUMBER(A10),SUMIF($B$1:B10,B10,$G$1:G10),"")</f>
        <v>180</v>
      </c>
      <c r="K10" s="8">
        <f t="shared" si="2"/>
        <v>21.65</v>
      </c>
      <c r="L10" s="8">
        <f>IF(ISNUMBER(E10),SUMIF($B$1:B10,B10,$I$1:I10),"")</f>
        <v>3897.6</v>
      </c>
    </row>
    <row r="11" spans="1:12" ht="12.75">
      <c r="A11" s="20">
        <v>34105</v>
      </c>
      <c r="B11" s="20" t="s">
        <v>14</v>
      </c>
      <c r="C11" s="21" t="s">
        <v>15</v>
      </c>
      <c r="D11" s="10" t="str">
        <f>IF(ISNUMBER(A11),IF(VLOOKUP(B11,article,1)&lt;&gt;B11,"ERREUR ART.",IF(VLOOKUP(CMUP!C16,ope,1)&lt;&gt;CMUP!C16,"ERREUR OPE.",VLOOKUP(C11,ope,2))),"")</f>
        <v>achat</v>
      </c>
      <c r="E11" s="21">
        <v>50</v>
      </c>
      <c r="F11" s="7">
        <v>17.45</v>
      </c>
      <c r="G11" s="8">
        <f t="shared" si="0"/>
        <v>50</v>
      </c>
      <c r="H11" s="8">
        <f t="shared" si="1"/>
        <v>50</v>
      </c>
      <c r="I11" s="8">
        <f>IF(ISNUMBER(E11),IF(VLOOKUP(C11,ope,3)&gt;=0,F11,ROUND(SUMIF($B$1:B10,B11,$I$1:I10)/SUMIF($B$1:B10,B11,$G$1:G10),2))*H11,"")</f>
        <v>872.5</v>
      </c>
      <c r="J11" s="10">
        <f>IF(ISNUMBER(A11),SUMIF($B$1:B11,B11,$G$1:G11),"")</f>
        <v>180</v>
      </c>
      <c r="K11" s="8">
        <f t="shared" si="2"/>
        <v>21.65</v>
      </c>
      <c r="L11" s="8">
        <f>IF(ISNUMBER(E11),SUMIF($B$1:B11,B11,$I$1:I11),"")</f>
        <v>3897.6</v>
      </c>
    </row>
    <row r="12" spans="1:12" ht="12.75">
      <c r="A12" s="20">
        <v>34106</v>
      </c>
      <c r="B12" s="20" t="s">
        <v>12</v>
      </c>
      <c r="C12" s="21" t="s">
        <v>17</v>
      </c>
      <c r="D12" s="10" t="str">
        <f>IF(ISNUMBER(A12),IF(VLOOKUP(B12,article,1)&lt;&gt;B12,"ERREUR ART.",IF(VLOOKUP(CMUP!C7,ope,1)&lt;&gt;CMUP!C7,"ERREUR OPE.",VLOOKUP(C12,ope,2))),"")</f>
        <v>ventes</v>
      </c>
      <c r="E12" s="21">
        <v>100</v>
      </c>
      <c r="G12" s="8">
        <f t="shared" si="0"/>
        <v>-100</v>
      </c>
      <c r="H12" s="8">
        <f t="shared" si="1"/>
        <v>-100</v>
      </c>
      <c r="I12" s="8">
        <f>IF(ISNUMBER(E12),IF(VLOOKUP(C12,ope,3)&gt;=0,F12,ROUND(SUMIF($B$1:B11,B12,$I$1:I11)/SUMIF($B$1:B11,B12,$G$1:G11),2))*H12,"")</f>
        <v>-2165</v>
      </c>
      <c r="J12" s="10">
        <f>IF(ISNUMBER(A12),SUMIF($B$1:B12,B12,$G$1:G12),"")</f>
        <v>80</v>
      </c>
      <c r="K12" s="8">
        <f t="shared" si="2"/>
        <v>21.66</v>
      </c>
      <c r="L12" s="8">
        <f>IF(ISNUMBER(E12),SUMIF($B$1:B12,B12,$I$1:I12),"")</f>
        <v>1732.6</v>
      </c>
    </row>
    <row r="13" spans="1:12" ht="12.75">
      <c r="A13" s="20">
        <v>34106</v>
      </c>
      <c r="B13" s="20" t="s">
        <v>14</v>
      </c>
      <c r="C13" s="21" t="s">
        <v>17</v>
      </c>
      <c r="D13" s="10" t="str">
        <f>IF(ISNUMBER(A13),IF(VLOOKUP(B13,article,1)&lt;&gt;B13,"ERREUR ART.",IF(VLOOKUP(CMUP!C17,ope,1)&lt;&gt;CMUP!C17,"ERREUR OPE.",VLOOKUP(C13,ope,2))),"")</f>
        <v>ventes</v>
      </c>
      <c r="E13" s="21">
        <v>100</v>
      </c>
      <c r="G13" s="8">
        <f t="shared" si="0"/>
        <v>-100</v>
      </c>
      <c r="H13" s="8">
        <f t="shared" si="1"/>
        <v>-100</v>
      </c>
      <c r="I13" s="8">
        <f>IF(ISNUMBER(E13),IF(VLOOKUP(C13,ope,3)&gt;=0,F13,ROUND(SUMIF($B$1:B12,B13,$I$1:I12)/SUMIF($B$1:B12,B13,$G$1:G12),2))*H13,"")</f>
        <v>-2165</v>
      </c>
      <c r="J13" s="10">
        <f>IF(ISNUMBER(A13),SUMIF($B$1:B13,B13,$G$1:G13),"")</f>
        <v>80</v>
      </c>
      <c r="K13" s="8">
        <f t="shared" si="2"/>
        <v>21.66</v>
      </c>
      <c r="L13" s="8">
        <f>IF(ISNUMBER(E13),SUMIF($B$1:B13,B13,$I$1:I13),"")</f>
        <v>1732.6</v>
      </c>
    </row>
    <row r="14" spans="1:12" ht="12.75">
      <c r="A14" s="20">
        <v>34107</v>
      </c>
      <c r="B14" s="20" t="s">
        <v>12</v>
      </c>
      <c r="C14" s="21" t="s">
        <v>17</v>
      </c>
      <c r="D14" s="10" t="str">
        <f>IF(ISNUMBER(A14),IF(VLOOKUP(B14,article,1)&lt;&gt;B14,"ERREUR ART.",IF(VLOOKUP(CMUP!C8,ope,1)&lt;&gt;CMUP!C8,"ERREUR OPE.",VLOOKUP(C14,ope,2))),"")</f>
        <v>ventes</v>
      </c>
      <c r="E14" s="21">
        <v>50</v>
      </c>
      <c r="G14" s="8">
        <f t="shared" si="0"/>
        <v>-50</v>
      </c>
      <c r="H14" s="8">
        <f t="shared" si="1"/>
        <v>-50</v>
      </c>
      <c r="I14" s="8">
        <f>IF(ISNUMBER(E14),IF(VLOOKUP(C14,ope,3)&gt;=0,F14,ROUND(SUMIF($B$1:B13,B14,$I$1:I13)/SUMIF($B$1:B13,B14,$G$1:G13),2))*H14,"")</f>
        <v>-1083</v>
      </c>
      <c r="J14" s="10">
        <f>IF(ISNUMBER(A14),SUMIF($B$1:B14,B14,$G$1:G14),"")</f>
        <v>30</v>
      </c>
      <c r="K14" s="8">
        <f t="shared" si="2"/>
        <v>21.65</v>
      </c>
      <c r="L14" s="8">
        <f>IF(ISNUMBER(E14),SUMIF($B$1:B14,B14,$I$1:I14),"")</f>
        <v>649.5999999999999</v>
      </c>
    </row>
    <row r="15" spans="1:12" ht="12.75">
      <c r="A15" s="20">
        <v>34107</v>
      </c>
      <c r="B15" s="20" t="s">
        <v>14</v>
      </c>
      <c r="C15" s="21" t="s">
        <v>17</v>
      </c>
      <c r="D15" s="10" t="str">
        <f>IF(ISNUMBER(A15),IF(VLOOKUP(B15,article,1)&lt;&gt;B15,"ERREUR ART.",IF(VLOOKUP(CMUP!C18,ope,1)&lt;&gt;CMUP!C18,"ERREUR OPE.",VLOOKUP(C15,ope,2))),"")</f>
        <v>ventes</v>
      </c>
      <c r="E15" s="21">
        <v>50</v>
      </c>
      <c r="G15" s="8">
        <f t="shared" si="0"/>
        <v>-50</v>
      </c>
      <c r="H15" s="8">
        <f t="shared" si="1"/>
        <v>-50</v>
      </c>
      <c r="I15" s="8">
        <f>IF(ISNUMBER(E15),IF(VLOOKUP(C15,ope,3)&gt;=0,F15,ROUND(SUMIF($B$1:B14,B15,$I$1:I14)/SUMIF($B$1:B14,B15,$G$1:G14),2))*H15,"")</f>
        <v>-1083</v>
      </c>
      <c r="J15" s="10">
        <f>IF(ISNUMBER(A15),SUMIF($B$1:B15,B15,$G$1:G15),"")</f>
        <v>30</v>
      </c>
      <c r="K15" s="8">
        <f t="shared" si="2"/>
        <v>21.65</v>
      </c>
      <c r="L15" s="8">
        <f>IF(ISNUMBER(E15),SUMIF($B$1:B15,B15,$I$1:I15),"")</f>
        <v>649.5999999999999</v>
      </c>
    </row>
    <row r="16" spans="1:12" ht="12.75">
      <c r="A16" s="20">
        <v>34108</v>
      </c>
      <c r="B16" s="20" t="s">
        <v>12</v>
      </c>
      <c r="C16" s="21" t="s">
        <v>15</v>
      </c>
      <c r="D16" s="10" t="str">
        <f>IF(ISNUMBER(A16),IF(VLOOKUP(B16,article,1)&lt;&gt;B16,"ERREUR ART.",IF(VLOOKUP(CMUP!C9,ope,1)&lt;&gt;CMUP!C9,"ERREUR OPE.",VLOOKUP(C16,ope,2))),"")</f>
        <v>achat</v>
      </c>
      <c r="E16" s="21">
        <v>250</v>
      </c>
      <c r="F16" s="7">
        <v>23.45</v>
      </c>
      <c r="G16" s="8">
        <f t="shared" si="0"/>
        <v>250</v>
      </c>
      <c r="H16" s="8">
        <f t="shared" si="1"/>
        <v>250</v>
      </c>
      <c r="I16" s="8">
        <f>IF(ISNUMBER(E16),IF(VLOOKUP(C16,ope,3)&gt;=0,F16,ROUND(SUMIF($B$1:B15,B16,$I$1:I15)/SUMIF($B$1:B15,B16,$G$1:G15),2))*H16,"")</f>
        <v>5862.5</v>
      </c>
      <c r="J16" s="10">
        <f>IF(ISNUMBER(A16),SUMIF($B$1:B16,B16,$G$1:G16),"")</f>
        <v>280</v>
      </c>
      <c r="K16" s="8">
        <f t="shared" si="2"/>
        <v>23.26</v>
      </c>
      <c r="L16" s="8">
        <f>IF(ISNUMBER(E16),SUMIF($B$1:B16,B16,$I$1:I16),"")</f>
        <v>6512.1</v>
      </c>
    </row>
    <row r="17" spans="1:12" ht="12.75">
      <c r="A17" s="20">
        <v>34108</v>
      </c>
      <c r="B17" s="20" t="s">
        <v>14</v>
      </c>
      <c r="C17" s="21" t="s">
        <v>15</v>
      </c>
      <c r="D17" s="10" t="str">
        <f>IF(ISNUMBER(A17),IF(VLOOKUP(B17,article,1)&lt;&gt;B17,"ERREUR ART.",IF(VLOOKUP(CMUP!C19,ope,1)&lt;&gt;CMUP!C19,"ERREUR OPE.",VLOOKUP(C17,ope,2))),"")</f>
        <v>achat</v>
      </c>
      <c r="E17" s="21">
        <v>250</v>
      </c>
      <c r="F17" s="7">
        <v>23.45</v>
      </c>
      <c r="G17" s="8">
        <f aca="true" t="shared" si="3" ref="G17:G33">IF(ISNUMBER(A17),E17*VLOOKUP(C17,ope,3),"")</f>
        <v>250</v>
      </c>
      <c r="H17" s="8">
        <f aca="true" t="shared" si="4" ref="H17:H33">IF(ISNUMBER(A17),IF(G17=0,E17,G17),"")</f>
        <v>250</v>
      </c>
      <c r="I17" s="8">
        <f>IF(ISNUMBER(E17),IF(VLOOKUP(C17,ope,3)&gt;=0,F17,ROUND(SUMIF($B$1:B16,B17,$I$1:I16)/SUMIF($B$1:B16,B17,$G$1:G16),2))*H17,"")</f>
        <v>5862.5</v>
      </c>
      <c r="J17" s="10">
        <f>IF(ISNUMBER(A17),SUMIF($B$1:B17,B17,$G$1:G17),"")</f>
        <v>280</v>
      </c>
      <c r="K17" s="8">
        <f aca="true" t="shared" si="5" ref="K17:K33">IF(ISNUMBER(A17),ROUND(L17/J17,2),"")</f>
        <v>23.26</v>
      </c>
      <c r="L17" s="8">
        <f>IF(ISNUMBER(E17),SUMIF($B$1:B17,B17,$I$1:I17),"")</f>
        <v>6512.1</v>
      </c>
    </row>
    <row r="18" spans="1:12" ht="12.75">
      <c r="A18" s="20">
        <v>34109</v>
      </c>
      <c r="B18" s="20" t="s">
        <v>12</v>
      </c>
      <c r="C18" s="21" t="s">
        <v>18</v>
      </c>
      <c r="D18" s="10" t="str">
        <f>IF(ISNUMBER(A18),IF(VLOOKUP(B18,article,1)&lt;&gt;B18,"ERREUR ART.",IF(VLOOKUP(CMUP!C10,ope,1)&lt;&gt;CMUP!C10,"ERREUR OPE.",VLOOKUP(C18,ope,2))),"")</f>
        <v>casse/vols</v>
      </c>
      <c r="E18" s="21">
        <v>10</v>
      </c>
      <c r="G18" s="8">
        <f t="shared" si="0"/>
        <v>-10</v>
      </c>
      <c r="H18" s="8">
        <f t="shared" si="1"/>
        <v>-10</v>
      </c>
      <c r="I18" s="8">
        <f>IF(ISNUMBER(E18),IF(VLOOKUP(C18,ope,3)&gt;=0,F18,ROUND(SUMIF($B$1:B17,B18,$I$1:I17)/SUMIF($B$1:B17,B18,$G$1:G17),2))*H18,"")</f>
        <v>-232.60000000000002</v>
      </c>
      <c r="J18" s="10">
        <f>IF(ISNUMBER(A18),SUMIF($B$1:B18,B18,$G$1:G18),"")</f>
        <v>270</v>
      </c>
      <c r="K18" s="8">
        <f t="shared" si="2"/>
        <v>23.26</v>
      </c>
      <c r="L18" s="8">
        <f>IF(ISNUMBER(E18),SUMIF($B$1:B18,B18,$I$1:I18),"")</f>
        <v>6279.5</v>
      </c>
    </row>
    <row r="19" spans="1:12" ht="12.75">
      <c r="A19" s="20">
        <v>34109</v>
      </c>
      <c r="B19" s="20" t="s">
        <v>14</v>
      </c>
      <c r="C19" s="21" t="s">
        <v>18</v>
      </c>
      <c r="D19" s="10" t="str">
        <f>IF(ISNUMBER(A19),IF(VLOOKUP(B19,article,1)&lt;&gt;B19,"ERREUR ART.",IF(VLOOKUP(CMUP!C20,ope,1)&lt;&gt;CMUP!C20,"ERREUR OPE.",VLOOKUP(C19,ope,2))),"")</f>
        <v>casse/vols</v>
      </c>
      <c r="E19" s="21">
        <v>10</v>
      </c>
      <c r="G19" s="8">
        <f t="shared" si="3"/>
        <v>-10</v>
      </c>
      <c r="H19" s="8">
        <f t="shared" si="4"/>
        <v>-10</v>
      </c>
      <c r="I19" s="8">
        <f>IF(ISNUMBER(E19),IF(VLOOKUP(C19,ope,3)&gt;=0,F19,ROUND(SUMIF($B$1:B18,B19,$I$1:I18)/SUMIF($B$1:B18,B19,$G$1:G18),2))*H19,"")</f>
        <v>-232.60000000000002</v>
      </c>
      <c r="J19" s="10">
        <f>IF(ISNUMBER(A19),SUMIF($B$1:B19,B19,$G$1:G19),"")</f>
        <v>270</v>
      </c>
      <c r="K19" s="8">
        <f t="shared" si="5"/>
        <v>23.26</v>
      </c>
      <c r="L19" s="8">
        <f>IF(ISNUMBER(E19),SUMIF($B$1:B19,B19,$I$1:I19),"")</f>
        <v>6279.5</v>
      </c>
    </row>
    <row r="20" spans="1:12" ht="12.75">
      <c r="A20" s="20">
        <v>34110</v>
      </c>
      <c r="B20" s="20" t="s">
        <v>12</v>
      </c>
      <c r="C20" s="21" t="s">
        <v>17</v>
      </c>
      <c r="D20" s="10" t="str">
        <f>IF(ISNUMBER(A20),IF(VLOOKUP(B20,article,1)&lt;&gt;B20,"ERREUR ART.",IF(VLOOKUP(CMUP!C11,ope,1)&lt;&gt;CMUP!C11,"ERREUR OPE.",VLOOKUP(C20,ope,2))),"")</f>
        <v>ventes</v>
      </c>
      <c r="E20" s="21">
        <v>50</v>
      </c>
      <c r="G20" s="8">
        <f t="shared" si="0"/>
        <v>-50</v>
      </c>
      <c r="H20" s="8">
        <f t="shared" si="1"/>
        <v>-50</v>
      </c>
      <c r="I20" s="8">
        <f>IF(ISNUMBER(E20),IF(VLOOKUP(C20,ope,3)&gt;=0,F20,ROUND(SUMIF($B$1:B19,B20,$I$1:I19)/SUMIF($B$1:B19,B20,$G$1:G19),2))*H20,"")</f>
        <v>-1163</v>
      </c>
      <c r="J20" s="10">
        <f>IF(ISNUMBER(A20),SUMIF($B$1:B20,B20,$G$1:G20),"")</f>
        <v>220</v>
      </c>
      <c r="K20" s="8">
        <f t="shared" si="2"/>
        <v>23.26</v>
      </c>
      <c r="L20" s="8">
        <f>IF(ISNUMBER(E20),SUMIF($B$1:B20,B20,$I$1:I20),"")</f>
        <v>5116.5</v>
      </c>
    </row>
    <row r="21" spans="1:12" ht="12.75">
      <c r="A21" s="20">
        <v>34110</v>
      </c>
      <c r="B21" s="20" t="s">
        <v>14</v>
      </c>
      <c r="C21" s="21" t="s">
        <v>17</v>
      </c>
      <c r="D21" s="10" t="str">
        <f>IF(ISNUMBER(A21),IF(VLOOKUP(B21,article,1)&lt;&gt;B21,"ERREUR ART.",IF(VLOOKUP(CMUP!C21,ope,1)&lt;&gt;CMUP!C21,"ERREUR OPE.",VLOOKUP(C21,ope,2))),"")</f>
        <v>ventes</v>
      </c>
      <c r="E21" s="21">
        <v>50</v>
      </c>
      <c r="G21" s="8">
        <f t="shared" si="3"/>
        <v>-50</v>
      </c>
      <c r="H21" s="8">
        <f t="shared" si="4"/>
        <v>-50</v>
      </c>
      <c r="I21" s="8">
        <f>IF(ISNUMBER(E21),IF(VLOOKUP(C21,ope,3)&gt;=0,F21,ROUND(SUMIF($B$1:B20,B21,$I$1:I20)/SUMIF($B$1:B20,B21,$G$1:G20),2))*H21,"")</f>
        <v>-1163</v>
      </c>
      <c r="J21" s="10">
        <f>IF(ISNUMBER(A21),SUMIF($B$1:B21,B21,$G$1:G21),"")</f>
        <v>220</v>
      </c>
      <c r="K21" s="8">
        <f t="shared" si="5"/>
        <v>23.26</v>
      </c>
      <c r="L21" s="8">
        <f>IF(ISNUMBER(E21),SUMIF($B$1:B21,B21,$I$1:I21),"")</f>
        <v>5116.5</v>
      </c>
    </row>
    <row r="22" spans="1:12" ht="12.75">
      <c r="A22" s="20">
        <v>35089</v>
      </c>
      <c r="B22" s="21" t="s">
        <v>19</v>
      </c>
      <c r="C22" s="21" t="s">
        <v>13</v>
      </c>
      <c r="D22" s="10" t="str">
        <f>IF(ISNUMBER(A22),IF(VLOOKUP(B22,article,1)&lt;&gt;B22,"ERREUR ART.",IF(VLOOKUP(CMUP!C22,ope,1)&lt;&gt;CMUP!C22,"ERREUR OPE.",VLOOKUP(C22,ope,2))),"")</f>
        <v>stock initial</v>
      </c>
      <c r="E22" s="21">
        <v>10</v>
      </c>
      <c r="F22" s="7">
        <v>15</v>
      </c>
      <c r="G22" s="8">
        <f t="shared" si="3"/>
        <v>10</v>
      </c>
      <c r="H22" s="8">
        <f t="shared" si="4"/>
        <v>10</v>
      </c>
      <c r="I22" s="8">
        <f>IF(ISNUMBER(E22),IF(VLOOKUP(C22,ope,3)&gt;=0,F22,ROUND(SUMIF($B$1:B21,B22,$I$1:I21)/SUMIF($B$1:B21,B22,$G$1:G21),2))*H22,"")</f>
        <v>150</v>
      </c>
      <c r="J22" s="10">
        <f>IF(ISNUMBER(A22),SUMIF($B$1:B22,B22,$G$1:G22),"")</f>
        <v>10</v>
      </c>
      <c r="K22" s="8">
        <f t="shared" si="5"/>
        <v>15</v>
      </c>
      <c r="L22" s="8">
        <f>IF(ISNUMBER(E22),SUMIF($B$1:B22,B22,$I$1:I22),"")</f>
        <v>150</v>
      </c>
    </row>
    <row r="23" spans="1:12" ht="12.75">
      <c r="A23" s="20">
        <v>35089</v>
      </c>
      <c r="B23" s="21" t="s">
        <v>20</v>
      </c>
      <c r="C23" s="21" t="s">
        <v>13</v>
      </c>
      <c r="D23" s="10" t="str">
        <f>IF(ISNUMBER(A23),IF(VLOOKUP(B23,article,1)&lt;&gt;B23,"ERREUR ART.",IF(VLOOKUP(CMUP!C23,ope,1)&lt;&gt;CMUP!C23,"ERREUR OPE.",VLOOKUP(C23,ope,2))),"")</f>
        <v>stock initial</v>
      </c>
      <c r="E23" s="21">
        <v>15</v>
      </c>
      <c r="F23" s="7">
        <v>0.15</v>
      </c>
      <c r="G23" s="8">
        <f t="shared" si="3"/>
        <v>15</v>
      </c>
      <c r="H23" s="8">
        <f t="shared" si="4"/>
        <v>15</v>
      </c>
      <c r="I23" s="8">
        <f>IF(ISNUMBER(E23),IF(VLOOKUP(C23,ope,3)&gt;=0,F23,ROUND(SUMIF($B$1:B22,B23,$I$1:I22)/SUMIF($B$1:B22,B23,$G$1:G22),2))*H23,"")</f>
        <v>2.25</v>
      </c>
      <c r="J23" s="10">
        <f>IF(ISNUMBER(A23),SUMIF($B$1:B23,B23,$G$1:G23),"")</f>
        <v>15</v>
      </c>
      <c r="K23" s="8">
        <f t="shared" si="5"/>
        <v>0.15</v>
      </c>
      <c r="L23" s="8">
        <f>IF(ISNUMBER(E23),SUMIF($B$1:B23,B23,$I$1:I23),"")</f>
        <v>2.25</v>
      </c>
    </row>
    <row r="24" spans="1:12" ht="12.75">
      <c r="A24" s="21"/>
      <c r="B24" s="21"/>
      <c r="C24" s="21"/>
      <c r="D24" s="10">
        <f>IF(ISNUMBER(A24),IF(VLOOKUP(B24,article,1)&lt;&gt;B24,"ERREUR ART.",IF(VLOOKUP(CMUP!C24,ope,1)&lt;&gt;CMUP!C24,"ERREUR OPE.",VLOOKUP(C24,ope,2))),"")</f>
      </c>
      <c r="E24" s="21"/>
      <c r="G24" s="8">
        <f t="shared" si="3"/>
      </c>
      <c r="H24" s="8">
        <f t="shared" si="4"/>
      </c>
      <c r="I24" s="8">
        <f>IF(ISNUMBER(E24),IF(VLOOKUP(C24,ope,3)&gt;=0,F24,ROUND(SUMIF($B$1:B23,B24,$I$1:I23)/SUMIF($B$1:B23,B24,$G$1:G23),2))*H24,"")</f>
      </c>
      <c r="J24" s="10">
        <f>IF(ISNUMBER(A24),SUMIF($B$1:B24,B24,$G$1:G24),"")</f>
      </c>
      <c r="K24" s="8">
        <f t="shared" si="5"/>
      </c>
      <c r="L24" s="8">
        <f>IF(ISNUMBER(E24),SUMIF($B$1:B24,B24,$I$1:I24),"")</f>
      </c>
    </row>
    <row r="25" spans="1:12" ht="12.75">
      <c r="A25" s="21"/>
      <c r="B25" s="21"/>
      <c r="C25" s="21"/>
      <c r="D25" s="10">
        <f>IF(ISNUMBER(A25),IF(VLOOKUP(B25,article,1)&lt;&gt;B25,"ERREUR ART.",IF(VLOOKUP(CMUP!C25,ope,1)&lt;&gt;CMUP!C25,"ERREUR OPE.",VLOOKUP(C25,ope,2))),"")</f>
      </c>
      <c r="E25" s="21"/>
      <c r="G25" s="8">
        <f t="shared" si="3"/>
      </c>
      <c r="H25" s="8">
        <f t="shared" si="4"/>
      </c>
      <c r="I25" s="8">
        <f>IF(ISNUMBER(E25),IF(VLOOKUP(C25,ope,3)&gt;=0,F25,ROUND(SUMIF($B$1:B24,B25,$I$1:I24)/SUMIF($B$1:B24,B25,$G$1:G24),2))*H25,"")</f>
      </c>
      <c r="J25" s="10">
        <f>IF(ISNUMBER(A25),SUMIF($B$1:B25,B25,$G$1:G25),"")</f>
      </c>
      <c r="K25" s="8">
        <f t="shared" si="5"/>
      </c>
      <c r="L25" s="8">
        <f>IF(ISNUMBER(E25),SUMIF($B$1:B25,B25,$I$1:I25),"")</f>
      </c>
    </row>
    <row r="26" spans="1:12" ht="12.75">
      <c r="A26" s="21"/>
      <c r="B26" s="21"/>
      <c r="C26" s="21"/>
      <c r="D26" s="10">
        <f>IF(ISNUMBER(A26),IF(VLOOKUP(B26,article,1)&lt;&gt;B26,"ERREUR ART.",IF(VLOOKUP(CMUP!C26,ope,1)&lt;&gt;CMUP!C26,"ERREUR OPE.",VLOOKUP(C26,ope,2))),"")</f>
      </c>
      <c r="E26" s="21"/>
      <c r="G26" s="8">
        <f t="shared" si="3"/>
      </c>
      <c r="H26" s="8">
        <f t="shared" si="4"/>
      </c>
      <c r="I26" s="8">
        <f>IF(ISNUMBER(E26),IF(VLOOKUP(C26,ope,3)&gt;=0,F26,ROUND(SUMIF($B$1:B25,B26,$I$1:I25)/SUMIF($B$1:B25,B26,$G$1:G25),2))*H26,"")</f>
      </c>
      <c r="J26" s="10">
        <f>IF(ISNUMBER(A26),SUMIF($B$1:B26,B26,$G$1:G26),"")</f>
      </c>
      <c r="K26" s="8">
        <f t="shared" si="5"/>
      </c>
      <c r="L26" s="8">
        <f>IF(ISNUMBER(E26),SUMIF($B$1:B26,B26,$I$1:I26),"")</f>
      </c>
    </row>
    <row r="27" spans="1:12" ht="12.75">
      <c r="A27" s="21"/>
      <c r="B27" s="21"/>
      <c r="C27" s="21"/>
      <c r="D27" s="10">
        <f>IF(ISNUMBER(A27),IF(VLOOKUP(B27,article,1)&lt;&gt;B27,"ERREUR ART.",IF(VLOOKUP(CMUP!C27,ope,1)&lt;&gt;CMUP!C27,"ERREUR OPE.",VLOOKUP(C27,ope,2))),"")</f>
      </c>
      <c r="E27" s="21"/>
      <c r="G27" s="8">
        <f t="shared" si="3"/>
      </c>
      <c r="H27" s="8">
        <f t="shared" si="4"/>
      </c>
      <c r="I27" s="8">
        <f>IF(ISNUMBER(E27),IF(VLOOKUP(C27,ope,3)&gt;=0,F27,ROUND(SUMIF($B$1:B26,B27,$I$1:I26)/SUMIF($B$1:B26,B27,$G$1:G26),2))*H27,"")</f>
      </c>
      <c r="J27" s="10">
        <f>IF(ISNUMBER(A27),SUMIF($B$1:B27,B27,$G$1:G27),"")</f>
      </c>
      <c r="K27" s="8">
        <f t="shared" si="5"/>
      </c>
      <c r="L27" s="8">
        <f>IF(ISNUMBER(E27),SUMIF($B$1:B27,B27,$I$1:I27),"")</f>
      </c>
    </row>
    <row r="28" spans="1:12" ht="12.75">
      <c r="A28" s="21"/>
      <c r="B28" s="21"/>
      <c r="C28" s="21"/>
      <c r="D28" s="10">
        <f>IF(ISNUMBER(A28),IF(VLOOKUP(B28,article,1)&lt;&gt;B28,"ERREUR ART.",IF(VLOOKUP(CMUP!C28,ope,1)&lt;&gt;CMUP!C28,"ERREUR OPE.",VLOOKUP(C28,ope,2))),"")</f>
      </c>
      <c r="E28" s="21"/>
      <c r="G28" s="8">
        <f t="shared" si="3"/>
      </c>
      <c r="H28" s="8">
        <f t="shared" si="4"/>
      </c>
      <c r="I28" s="8">
        <f>IF(ISNUMBER(E28),IF(VLOOKUP(C28,ope,3)&gt;=0,F28,ROUND(SUMIF($B$1:B27,B28,$I$1:I27)/SUMIF($B$1:B27,B28,$G$1:G27),2))*H28,"")</f>
      </c>
      <c r="J28" s="10">
        <f>IF(ISNUMBER(A28),SUMIF($B$1:B28,B28,$G$1:G28),"")</f>
      </c>
      <c r="K28" s="8">
        <f t="shared" si="5"/>
      </c>
      <c r="L28" s="8">
        <f>IF(ISNUMBER(E28),SUMIF($B$1:B28,B28,$I$1:I28),"")</f>
      </c>
    </row>
    <row r="29" spans="4:12" ht="12.75">
      <c r="D29" s="10">
        <f>IF(ISNUMBER(A29),IF(VLOOKUP(B29,article,1)&lt;&gt;B29,"ERREUR ART.",IF(VLOOKUP(CMUP!C29,ope,1)&lt;&gt;CMUP!C29,"ERREUR OPE.",VLOOKUP(C29,ope,2))),"")</f>
      </c>
      <c r="G29" s="8">
        <f t="shared" si="3"/>
      </c>
      <c r="H29" s="8">
        <f t="shared" si="4"/>
      </c>
      <c r="I29" s="8">
        <f>IF(ISNUMBER(E29),IF(VLOOKUP(C29,ope,3)&gt;=0,F29,ROUND(SUMIF($B$1:B28,B29,$I$1:I28)/SUMIF($B$1:B28,B29,$G$1:G28),2))*H29,"")</f>
      </c>
      <c r="J29" s="10">
        <f>IF(ISNUMBER(A29),SUMIF($B$1:B29,B29,$G$1:G29),"")</f>
      </c>
      <c r="K29" s="8">
        <f t="shared" si="5"/>
      </c>
      <c r="L29" s="8">
        <f>IF(ISNUMBER(E29),SUMIF($B$1:B29,B29,$I$1:I29),"")</f>
      </c>
    </row>
    <row r="30" spans="4:12" ht="12.75">
      <c r="D30" s="10">
        <f>IF(ISNUMBER(A30),IF(VLOOKUP(B30,article,1)&lt;&gt;B30,"ERREUR ART.",IF(VLOOKUP(CMUP!C30,ope,1)&lt;&gt;CMUP!C30,"ERREUR OPE.",VLOOKUP(C30,ope,2))),"")</f>
      </c>
      <c r="G30" s="8">
        <f t="shared" si="3"/>
      </c>
      <c r="H30" s="8">
        <f t="shared" si="4"/>
      </c>
      <c r="I30" s="8">
        <f>IF(ISNUMBER(E30),IF(VLOOKUP(C30,ope,3)&gt;=0,F30,ROUND(SUMIF($B$1:B29,B30,$I$1:I29)/SUMIF($B$1:B29,B30,$G$1:G29),2))*H30,"")</f>
      </c>
      <c r="J30" s="10">
        <f>IF(ISNUMBER(A30),SUMIF($B$1:B30,B30,$G$1:G30),"")</f>
      </c>
      <c r="K30" s="8">
        <f t="shared" si="5"/>
      </c>
      <c r="L30" s="8">
        <f>IF(ISNUMBER(E30),SUMIF($B$1:B30,B30,$I$1:I30),"")</f>
      </c>
    </row>
    <row r="31" spans="4:12" ht="12.75">
      <c r="D31" s="10">
        <f>IF(ISNUMBER(A31),IF(VLOOKUP(B31,article,1)&lt;&gt;B31,"ERREUR ART.",IF(VLOOKUP(CMUP!C31,ope,1)&lt;&gt;CMUP!C31,"ERREUR OPE.",VLOOKUP(C31,ope,2))),"")</f>
      </c>
      <c r="G31" s="8">
        <f t="shared" si="3"/>
      </c>
      <c r="H31" s="8">
        <f t="shared" si="4"/>
      </c>
      <c r="I31" s="8">
        <f>IF(ISNUMBER(E31),IF(VLOOKUP(C31,ope,3)&gt;=0,F31,ROUND(SUMIF($B$1:B30,B31,$I$1:I30)/SUMIF($B$1:B30,B31,$G$1:G30),2))*H31,"")</f>
      </c>
      <c r="J31" s="10">
        <f>IF(ISNUMBER(A31),SUMIF($B$1:B31,B31,$G$1:G31),"")</f>
      </c>
      <c r="K31" s="8">
        <f t="shared" si="5"/>
      </c>
      <c r="L31" s="8">
        <f>IF(ISNUMBER(E31),SUMIF($B$1:B31,B31,$I$1:I31),"")</f>
      </c>
    </row>
    <row r="32" spans="4:12" ht="12.75">
      <c r="D32" s="10">
        <f>IF(ISNUMBER(A32),IF(VLOOKUP(B32,article,1)&lt;&gt;B32,"ERREUR ART.",IF(VLOOKUP(CMUP!C32,ope,1)&lt;&gt;CMUP!C32,"ERREUR OPE.",VLOOKUP(C32,ope,2))),"")</f>
      </c>
      <c r="G32" s="8">
        <f t="shared" si="3"/>
      </c>
      <c r="H32" s="8">
        <f t="shared" si="4"/>
      </c>
      <c r="I32" s="8">
        <f>IF(ISNUMBER(E32),IF(VLOOKUP(C32,ope,3)&gt;=0,F32,ROUND(SUMIF($B$1:B31,B32,$I$1:I31)/SUMIF($B$1:B31,B32,$G$1:G31),2))*H32,"")</f>
      </c>
      <c r="J32" s="10">
        <f>IF(ISNUMBER(A32),SUMIF($B$1:B32,B32,$G$1:G32),"")</f>
      </c>
      <c r="K32" s="8">
        <f t="shared" si="5"/>
      </c>
      <c r="L32" s="8">
        <f>IF(ISNUMBER(E32),SUMIF($B$1:B32,B32,$I$1:I32),"")</f>
      </c>
    </row>
    <row r="33" spans="4:12" ht="12.75">
      <c r="D33" s="10">
        <f>IF(ISNUMBER(A33),IF(VLOOKUP(B33,article,1)&lt;&gt;B33,"ERREUR ART.",IF(VLOOKUP(CMUP!C33,ope,1)&lt;&gt;CMUP!C33,"ERREUR OPE.",VLOOKUP(C33,ope,2))),"")</f>
      </c>
      <c r="G33" s="8">
        <f t="shared" si="3"/>
      </c>
      <c r="H33" s="8">
        <f t="shared" si="4"/>
      </c>
      <c r="I33" s="8">
        <f>IF(ISNUMBER(E33),IF(VLOOKUP(C33,ope,3)&gt;=0,F33,ROUND(SUMIF($B$1:B32,B33,$I$1:I32)/SUMIF($B$1:B32,B33,$G$1:G32),2))*H33,"")</f>
      </c>
      <c r="J33" s="10">
        <f>IF(ISNUMBER(A33),SUMIF($B$1:B33,B33,$G$1:G33),"")</f>
      </c>
      <c r="K33" s="8">
        <f t="shared" si="5"/>
      </c>
      <c r="L33" s="8">
        <f>IF(ISNUMBER(E33),SUMIF($B$1:B33,B33,$I$1:I33),"")</f>
      </c>
    </row>
    <row r="34" spans="4:12" ht="12.75">
      <c r="D34" s="10">
        <f>IF(ISNUMBER(A34),IF(VLOOKUP(B34,article,1)&lt;&gt;B34,"ERREUR ART.",IF(VLOOKUP(CMUP!C34,ope,1)&lt;&gt;CMUP!C34,"ERREUR OPE.",VLOOKUP(C34,ope,2))),"")</f>
      </c>
      <c r="G34" s="8">
        <f aca="true" t="shared" si="6" ref="G34:G49">IF(ISNUMBER(A34),E34*VLOOKUP(C34,ope,3),"")</f>
      </c>
      <c r="H34" s="8">
        <f aca="true" t="shared" si="7" ref="H34:H49">IF(ISNUMBER(A34),IF(G34=0,E34,G34),"")</f>
      </c>
      <c r="I34" s="8">
        <f>IF(ISNUMBER(E34),IF(VLOOKUP(C34,ope,3)&gt;=0,F34,ROUND(SUMIF($B$1:B33,B34,$I$1:I33)/SUMIF($B$1:B33,B34,$G$1:G33),2))*H34,"")</f>
      </c>
      <c r="J34" s="10">
        <f>IF(ISNUMBER(A34),SUMIF($B$1:B34,B34,$G$1:G34),"")</f>
      </c>
      <c r="K34" s="8">
        <f aca="true" t="shared" si="8" ref="K34:K49">IF(ISNUMBER(A34),ROUND(L34/J34,2),"")</f>
      </c>
      <c r="L34" s="8">
        <f>IF(ISNUMBER(E34),SUMIF($B$1:B34,B34,$I$1:I34),"")</f>
      </c>
    </row>
    <row r="35" spans="4:12" ht="12.75">
      <c r="D35" s="10">
        <f>IF(ISNUMBER(A35),IF(VLOOKUP(B35,article,1)&lt;&gt;B35,"ERREUR ART.",IF(VLOOKUP(CMUP!C35,ope,1)&lt;&gt;CMUP!C35,"ERREUR OPE.",VLOOKUP(C35,ope,2))),"")</f>
      </c>
      <c r="G35" s="8">
        <f t="shared" si="6"/>
      </c>
      <c r="H35" s="8">
        <f t="shared" si="7"/>
      </c>
      <c r="I35" s="8">
        <f>IF(ISNUMBER(E35),IF(VLOOKUP(C35,ope,3)&gt;=0,F35,ROUND(SUMIF($B$1:B34,B35,$I$1:I34)/SUMIF($B$1:B34,B35,$G$1:G34),2))*H35,"")</f>
      </c>
      <c r="J35" s="10">
        <f>IF(ISNUMBER(A35),SUMIF($B$1:B35,B35,$G$1:G35),"")</f>
      </c>
      <c r="K35" s="8">
        <f t="shared" si="8"/>
      </c>
      <c r="L35" s="8">
        <f>IF(ISNUMBER(E35),SUMIF($B$1:B35,B35,$I$1:I35),"")</f>
      </c>
    </row>
    <row r="36" spans="4:12" ht="12.75">
      <c r="D36" s="10">
        <f>IF(ISNUMBER(A36),IF(VLOOKUP(B36,article,1)&lt;&gt;B36,"ERREUR ART.",IF(VLOOKUP(CMUP!C36,ope,1)&lt;&gt;CMUP!C36,"ERREUR OPE.",VLOOKUP(C36,ope,2))),"")</f>
      </c>
      <c r="G36" s="8">
        <f t="shared" si="6"/>
      </c>
      <c r="H36" s="8">
        <f t="shared" si="7"/>
      </c>
      <c r="I36" s="8">
        <f>IF(ISNUMBER(E36),IF(VLOOKUP(C36,ope,3)&gt;=0,F36,ROUND(SUMIF($B$1:B35,B36,$I$1:I35)/SUMIF($B$1:B35,B36,$G$1:G35),2))*H36,"")</f>
      </c>
      <c r="J36" s="10">
        <f>IF(ISNUMBER(A36),SUMIF($B$1:B36,B36,$G$1:G36),"")</f>
      </c>
      <c r="K36" s="8">
        <f t="shared" si="8"/>
      </c>
      <c r="L36" s="8">
        <f>IF(ISNUMBER(E36),SUMIF($B$1:B36,B36,$I$1:I36),"")</f>
      </c>
    </row>
    <row r="37" spans="4:12" ht="12.75">
      <c r="D37" s="10">
        <f>IF(ISNUMBER(A37),IF(VLOOKUP(B37,article,1)&lt;&gt;B37,"ERREUR ART.",IF(VLOOKUP(CMUP!C37,ope,1)&lt;&gt;CMUP!C37,"ERREUR OPE.",VLOOKUP(C37,ope,2))),"")</f>
      </c>
      <c r="G37" s="8">
        <f t="shared" si="6"/>
      </c>
      <c r="H37" s="8">
        <f t="shared" si="7"/>
      </c>
      <c r="I37" s="8">
        <f>IF(ISNUMBER(E37),IF(VLOOKUP(C37,ope,3)&gt;=0,F37,ROUND(SUMIF($B$1:B36,B37,$I$1:I36)/SUMIF($B$1:B36,B37,$G$1:G36),2))*H37,"")</f>
      </c>
      <c r="J37" s="10">
        <f>IF(ISNUMBER(A37),SUMIF($B$1:B37,B37,$G$1:G37),"")</f>
      </c>
      <c r="K37" s="8">
        <f t="shared" si="8"/>
      </c>
      <c r="L37" s="8">
        <f>IF(ISNUMBER(E37),SUMIF($B$1:B37,B37,$I$1:I37),"")</f>
      </c>
    </row>
    <row r="38" spans="4:12" ht="12.75">
      <c r="D38" s="10">
        <f>IF(ISNUMBER(A38),IF(VLOOKUP(B38,article,1)&lt;&gt;B38,"ERREUR ART.",IF(VLOOKUP(CMUP!C38,ope,1)&lt;&gt;CMUP!C38,"ERREUR OPE.",VLOOKUP(C38,ope,2))),"")</f>
      </c>
      <c r="G38" s="8">
        <f t="shared" si="6"/>
      </c>
      <c r="H38" s="8">
        <f t="shared" si="7"/>
      </c>
      <c r="I38" s="8">
        <f>IF(ISNUMBER(E38),IF(VLOOKUP(C38,ope,3)&gt;=0,F38,ROUND(SUMIF($B$1:B37,B38,$I$1:I37)/SUMIF($B$1:B37,B38,$G$1:G37),2))*H38,"")</f>
      </c>
      <c r="J38" s="10">
        <f>IF(ISNUMBER(A38),SUMIF($B$1:B38,B38,$G$1:G38),"")</f>
      </c>
      <c r="K38" s="8">
        <f t="shared" si="8"/>
      </c>
      <c r="L38" s="8">
        <f>IF(ISNUMBER(E38),SUMIF($B$1:B38,B38,$I$1:I38),"")</f>
      </c>
    </row>
    <row r="39" spans="4:12" ht="12.75">
      <c r="D39" s="10">
        <f>IF(ISNUMBER(A39),IF(VLOOKUP(B39,article,1)&lt;&gt;B39,"ERREUR ART.",IF(VLOOKUP(CMUP!C39,ope,1)&lt;&gt;CMUP!C39,"ERREUR OPE.",VLOOKUP(C39,ope,2))),"")</f>
      </c>
      <c r="G39" s="8">
        <f t="shared" si="6"/>
      </c>
      <c r="H39" s="8">
        <f t="shared" si="7"/>
      </c>
      <c r="I39" s="8">
        <f>IF(ISNUMBER(E39),IF(VLOOKUP(C39,ope,3)&gt;=0,F39,ROUND(SUMIF($B$1:B38,B39,$I$1:I38)/SUMIF($B$1:B38,B39,$G$1:G38),2))*H39,"")</f>
      </c>
      <c r="J39" s="10">
        <f>IF(ISNUMBER(A39),SUMIF($B$1:B39,B39,$G$1:G39),"")</f>
      </c>
      <c r="K39" s="8">
        <f t="shared" si="8"/>
      </c>
      <c r="L39" s="8">
        <f>IF(ISNUMBER(E39),SUMIF($B$1:B39,B39,$I$1:I39),"")</f>
      </c>
    </row>
    <row r="40" spans="4:12" ht="12.75">
      <c r="D40" s="10">
        <f>IF(ISNUMBER(A40),IF(VLOOKUP(B40,article,1)&lt;&gt;B40,"ERREUR ART.",IF(VLOOKUP(CMUP!C40,ope,1)&lt;&gt;CMUP!C40,"ERREUR OPE.",VLOOKUP(C40,ope,2))),"")</f>
      </c>
      <c r="G40" s="8">
        <f t="shared" si="6"/>
      </c>
      <c r="H40" s="8">
        <f t="shared" si="7"/>
      </c>
      <c r="I40" s="8">
        <f>IF(ISNUMBER(E40),IF(VLOOKUP(C40,ope,3)&gt;=0,F40,ROUND(SUMIF($B$1:B39,B40,$I$1:I39)/SUMIF($B$1:B39,B40,$G$1:G39),2))*H40,"")</f>
      </c>
      <c r="J40" s="10">
        <f>IF(ISNUMBER(A40),SUMIF($B$1:B40,B40,$G$1:G40),"")</f>
      </c>
      <c r="K40" s="8">
        <f t="shared" si="8"/>
      </c>
      <c r="L40" s="8">
        <f>IF(ISNUMBER(E40),SUMIF($B$1:B40,B40,$I$1:I40),"")</f>
      </c>
    </row>
    <row r="41" spans="4:12" ht="12.75">
      <c r="D41" s="10">
        <f>IF(ISNUMBER(A41),IF(VLOOKUP(B41,article,1)&lt;&gt;B41,"ERREUR ART.",IF(VLOOKUP(CMUP!C41,ope,1)&lt;&gt;CMUP!C41,"ERREUR OPE.",VLOOKUP(C41,ope,2))),"")</f>
      </c>
      <c r="G41" s="8">
        <f t="shared" si="6"/>
      </c>
      <c r="H41" s="8">
        <f t="shared" si="7"/>
      </c>
      <c r="I41" s="8">
        <f>IF(ISNUMBER(E41),IF(VLOOKUP(C41,ope,3)&gt;=0,F41,ROUND(SUMIF($B$1:B40,B41,$I$1:I40)/SUMIF($B$1:B40,B41,$G$1:G40),2))*H41,"")</f>
      </c>
      <c r="J41" s="10">
        <f>IF(ISNUMBER(A41),SUMIF($B$1:B41,B41,$G$1:G41),"")</f>
      </c>
      <c r="K41" s="8">
        <f t="shared" si="8"/>
      </c>
      <c r="L41" s="8">
        <f>IF(ISNUMBER(E41),SUMIF($B$1:B41,B41,$I$1:I41),"")</f>
      </c>
    </row>
    <row r="42" spans="4:12" ht="12.75">
      <c r="D42" s="10">
        <f>IF(ISNUMBER(A42),IF(VLOOKUP(B42,article,1)&lt;&gt;B42,"ERREUR ART.",IF(VLOOKUP(CMUP!C42,ope,1)&lt;&gt;CMUP!C42,"ERREUR OPE.",VLOOKUP(C42,ope,2))),"")</f>
      </c>
      <c r="G42" s="8">
        <f t="shared" si="6"/>
      </c>
      <c r="H42" s="8">
        <f t="shared" si="7"/>
      </c>
      <c r="I42" s="8">
        <f>IF(ISNUMBER(E42),IF(VLOOKUP(C42,ope,3)&gt;=0,F42,ROUND(SUMIF($B$1:B41,B42,$I$1:I41)/SUMIF($B$1:B41,B42,$G$1:G41),2))*H42,"")</f>
      </c>
      <c r="J42" s="10">
        <f>IF(ISNUMBER(A42),SUMIF($B$1:B42,B42,$G$1:G42),"")</f>
      </c>
      <c r="K42" s="8">
        <f t="shared" si="8"/>
      </c>
      <c r="L42" s="8">
        <f>IF(ISNUMBER(E42),SUMIF($B$1:B42,B42,$I$1:I42),"")</f>
      </c>
    </row>
    <row r="43" spans="4:12" ht="12.75">
      <c r="D43" s="10">
        <f>IF(ISNUMBER(A43),IF(VLOOKUP(B43,article,1)&lt;&gt;B43,"ERREUR ART.",IF(VLOOKUP(CMUP!C43,ope,1)&lt;&gt;CMUP!C43,"ERREUR OPE.",VLOOKUP(C43,ope,2))),"")</f>
      </c>
      <c r="G43" s="8">
        <f t="shared" si="6"/>
      </c>
      <c r="H43" s="8">
        <f t="shared" si="7"/>
      </c>
      <c r="I43" s="8">
        <f>IF(ISNUMBER(E43),IF(VLOOKUP(C43,ope,3)&gt;=0,F43,ROUND(SUMIF($B$1:B42,B43,$I$1:I42)/SUMIF($B$1:B42,B43,$G$1:G42),2))*H43,"")</f>
      </c>
      <c r="J43" s="10">
        <f>IF(ISNUMBER(A43),SUMIF($B$1:B43,B43,$G$1:G43),"")</f>
      </c>
      <c r="K43" s="8">
        <f t="shared" si="8"/>
      </c>
      <c r="L43" s="8">
        <f>IF(ISNUMBER(E43),SUMIF($B$1:B43,B43,$I$1:I43),"")</f>
      </c>
    </row>
    <row r="44" spans="4:12" ht="12.75">
      <c r="D44" s="10">
        <f>IF(ISNUMBER(A44),IF(VLOOKUP(B44,article,1)&lt;&gt;B44,"ERREUR ART.",IF(VLOOKUP(CMUP!C44,ope,1)&lt;&gt;CMUP!C44,"ERREUR OPE.",VLOOKUP(C44,ope,2))),"")</f>
      </c>
      <c r="G44" s="8">
        <f t="shared" si="6"/>
      </c>
      <c r="H44" s="8">
        <f t="shared" si="7"/>
      </c>
      <c r="I44" s="8">
        <f>IF(ISNUMBER(E44),IF(VLOOKUP(C44,ope,3)&gt;=0,F44,ROUND(SUMIF($B$1:B43,B44,$I$1:I43)/SUMIF($B$1:B43,B44,$G$1:G43),2))*H44,"")</f>
      </c>
      <c r="J44" s="10">
        <f>IF(ISNUMBER(A44),SUMIF($B$1:B44,B44,$G$1:G44),"")</f>
      </c>
      <c r="K44" s="8">
        <f t="shared" si="8"/>
      </c>
      <c r="L44" s="8">
        <f>IF(ISNUMBER(E44),SUMIF($B$1:B44,B44,$I$1:I44),"")</f>
      </c>
    </row>
    <row r="45" spans="4:12" ht="12.75">
      <c r="D45" s="10">
        <f>IF(ISNUMBER(A45),IF(VLOOKUP(B45,article,1)&lt;&gt;B45,"ERREUR ART.",IF(VLOOKUP(CMUP!C45,ope,1)&lt;&gt;CMUP!C45,"ERREUR OPE.",VLOOKUP(C45,ope,2))),"")</f>
      </c>
      <c r="G45" s="8">
        <f t="shared" si="6"/>
      </c>
      <c r="H45" s="8">
        <f t="shared" si="7"/>
      </c>
      <c r="I45" s="8">
        <f>IF(ISNUMBER(E45),IF(VLOOKUP(C45,ope,3)&gt;=0,F45,ROUND(SUMIF($B$1:B44,B45,$I$1:I44)/SUMIF($B$1:B44,B45,$G$1:G44),2))*H45,"")</f>
      </c>
      <c r="J45" s="10">
        <f>IF(ISNUMBER(A45),SUMIF($B$1:B45,B45,$G$1:G45),"")</f>
      </c>
      <c r="K45" s="8">
        <f t="shared" si="8"/>
      </c>
      <c r="L45" s="8">
        <f>IF(ISNUMBER(E45),SUMIF($B$1:B45,B45,$I$1:I45),"")</f>
      </c>
    </row>
    <row r="46" spans="4:12" ht="12.75">
      <c r="D46" s="10">
        <f>IF(ISNUMBER(A46),IF(VLOOKUP(B46,article,1)&lt;&gt;B46,"ERREUR ART.",IF(VLOOKUP(CMUP!C46,ope,1)&lt;&gt;CMUP!C46,"ERREUR OPE.",VLOOKUP(C46,ope,2))),"")</f>
      </c>
      <c r="G46" s="8">
        <f t="shared" si="6"/>
      </c>
      <c r="H46" s="8">
        <f t="shared" si="7"/>
      </c>
      <c r="I46" s="8">
        <f>IF(ISNUMBER(E46),IF(VLOOKUP(C46,ope,3)&gt;=0,F46,ROUND(SUMIF($B$1:B45,B46,$I$1:I45)/SUMIF($B$1:B45,B46,$G$1:G45),2))*H46,"")</f>
      </c>
      <c r="J46" s="10">
        <f>IF(ISNUMBER(A46),SUMIF($B$1:B46,B46,$G$1:G46),"")</f>
      </c>
      <c r="K46" s="8">
        <f t="shared" si="8"/>
      </c>
      <c r="L46" s="8">
        <f>IF(ISNUMBER(E46),SUMIF($B$1:B46,B46,$I$1:I46),"")</f>
      </c>
    </row>
    <row r="47" spans="4:12" ht="12.75">
      <c r="D47" s="10">
        <f>IF(ISNUMBER(A47),IF(VLOOKUP(B47,article,1)&lt;&gt;B47,"ERREUR ART.",IF(VLOOKUP(CMUP!C47,ope,1)&lt;&gt;CMUP!C47,"ERREUR OPE.",VLOOKUP(C47,ope,2))),"")</f>
      </c>
      <c r="G47" s="8">
        <f t="shared" si="6"/>
      </c>
      <c r="H47" s="8">
        <f t="shared" si="7"/>
      </c>
      <c r="I47" s="8">
        <f>IF(ISNUMBER(E47),IF(VLOOKUP(C47,ope,3)&gt;=0,F47,ROUND(SUMIF($B$1:B46,B47,$I$1:I46)/SUMIF($B$1:B46,B47,$G$1:G46),2))*H47,"")</f>
      </c>
      <c r="J47" s="10">
        <f>IF(ISNUMBER(A47),SUMIF($B$1:B47,B47,$G$1:G47),"")</f>
      </c>
      <c r="K47" s="8">
        <f t="shared" si="8"/>
      </c>
      <c r="L47" s="8">
        <f>IF(ISNUMBER(E47),SUMIF($B$1:B47,B47,$I$1:I47),"")</f>
      </c>
    </row>
    <row r="48" spans="4:12" ht="12.75">
      <c r="D48" s="10">
        <f>IF(ISNUMBER(A48),IF(VLOOKUP(B48,article,1)&lt;&gt;B48,"ERREUR ART.",IF(VLOOKUP(CMUP!C48,ope,1)&lt;&gt;CMUP!C48,"ERREUR OPE.",VLOOKUP(C48,ope,2))),"")</f>
      </c>
      <c r="G48" s="8">
        <f t="shared" si="6"/>
      </c>
      <c r="H48" s="8">
        <f t="shared" si="7"/>
      </c>
      <c r="I48" s="8">
        <f>IF(ISNUMBER(E48),IF(VLOOKUP(C48,ope,3)&gt;=0,F48,ROUND(SUMIF($B$1:B47,B48,$I$1:I47)/SUMIF($B$1:B47,B48,$G$1:G47),2))*H48,"")</f>
      </c>
      <c r="J48" s="10">
        <f>IF(ISNUMBER(A48),SUMIF($B$1:B48,B48,$G$1:G48),"")</f>
      </c>
      <c r="K48" s="8">
        <f t="shared" si="8"/>
      </c>
      <c r="L48" s="8">
        <f>IF(ISNUMBER(E48),SUMIF($B$1:B48,B48,$I$1:I48),"")</f>
      </c>
    </row>
    <row r="49" spans="4:12" ht="12.75">
      <c r="D49" s="10">
        <f>IF(ISNUMBER(A49),IF(VLOOKUP(B49,article,1)&lt;&gt;B49,"ERREUR ART.",IF(VLOOKUP(CMUP!C49,ope,1)&lt;&gt;CMUP!C49,"ERREUR OPE.",VLOOKUP(C49,ope,2))),"")</f>
      </c>
      <c r="G49" s="8">
        <f t="shared" si="6"/>
      </c>
      <c r="H49" s="8">
        <f t="shared" si="7"/>
      </c>
      <c r="I49" s="8">
        <f>IF(ISNUMBER(E49),IF(VLOOKUP(C49,ope,3)&gt;=0,F49,ROUND(SUMIF($B$1:B48,B49,$I$1:I48)/SUMIF($B$1:B48,B49,$G$1:G48),2))*H49,"")</f>
      </c>
      <c r="J49" s="10">
        <f>IF(ISNUMBER(A49),SUMIF($B$1:B49,B49,$G$1:G49),"")</f>
      </c>
      <c r="K49" s="8">
        <f t="shared" si="8"/>
      </c>
      <c r="L49" s="8">
        <f>IF(ISNUMBER(E49),SUMIF($B$1:B49,B49,$I$1:I49),"")</f>
      </c>
    </row>
    <row r="50" spans="4:12" ht="12.75">
      <c r="D50" s="10">
        <f>IF(ISNUMBER(A50),IF(VLOOKUP(B50,article,1)&lt;&gt;B50,"ERREUR ART.",IF(VLOOKUP(CMUP!C50,ope,1)&lt;&gt;CMUP!C50,"ERREUR OPE.",VLOOKUP(C50,ope,2))),"")</f>
      </c>
      <c r="G50" s="8">
        <f aca="true" t="shared" si="9" ref="G50:G59">IF(ISNUMBER(A50),E50*VLOOKUP(C50,ope,3),"")</f>
      </c>
      <c r="H50" s="8">
        <f aca="true" t="shared" si="10" ref="H50:H59">IF(ISNUMBER(A50),IF(G50=0,E50,G50),"")</f>
      </c>
      <c r="I50" s="8">
        <f>IF(ISNUMBER(E50),IF(VLOOKUP(C50,ope,3)&gt;=0,F50,ROUND(SUMIF($B$1:B49,B50,$I$1:I49)/SUMIF($B$1:B49,B50,$G$1:G49),2))*H50,"")</f>
      </c>
      <c r="J50" s="10">
        <f>IF(ISNUMBER(A50),SUMIF($B$1:B50,B50,$G$1:G50),"")</f>
      </c>
      <c r="K50" s="8">
        <f aca="true" t="shared" si="11" ref="K50:K59">IF(ISNUMBER(A50),ROUND(L50/J50,2),"")</f>
      </c>
      <c r="L50" s="8">
        <f>IF(ISNUMBER(E50),SUMIF($B$1:B50,B50,$I$1:I50),"")</f>
      </c>
    </row>
    <row r="51" spans="4:12" ht="12.75">
      <c r="D51" s="10">
        <f>IF(ISNUMBER(A51),IF(VLOOKUP(B51,article,1)&lt;&gt;B51,"ERREUR ART.",IF(VLOOKUP(CMUP!C51,ope,1)&lt;&gt;CMUP!C51,"ERREUR OPE.",VLOOKUP(C51,ope,2))),"")</f>
      </c>
      <c r="G51" s="8">
        <f t="shared" si="9"/>
      </c>
      <c r="H51" s="8">
        <f t="shared" si="10"/>
      </c>
      <c r="I51" s="8">
        <f>IF(ISNUMBER(E51),IF(VLOOKUP(C51,ope,3)&gt;=0,F51,ROUND(SUMIF($B$1:B50,B51,$I$1:I50)/SUMIF($B$1:B50,B51,$G$1:G50),2))*H51,"")</f>
      </c>
      <c r="J51" s="10">
        <f>IF(ISNUMBER(A51),SUMIF($B$1:B51,B51,$G$1:G51),"")</f>
      </c>
      <c r="K51" s="8">
        <f t="shared" si="11"/>
      </c>
      <c r="L51" s="8">
        <f>IF(ISNUMBER(E51),SUMIF($B$1:B51,B51,$I$1:I51),"")</f>
      </c>
    </row>
    <row r="52" spans="4:12" ht="12.75">
      <c r="D52" s="10">
        <f>IF(ISNUMBER(A52),IF(VLOOKUP(B52,article,1)&lt;&gt;B52,"ERREUR ART.",IF(VLOOKUP(CMUP!C52,ope,1)&lt;&gt;CMUP!C52,"ERREUR OPE.",VLOOKUP(C52,ope,2))),"")</f>
      </c>
      <c r="G52" s="8">
        <f t="shared" si="9"/>
      </c>
      <c r="H52" s="8">
        <f t="shared" si="10"/>
      </c>
      <c r="I52" s="8">
        <f>IF(ISNUMBER(E52),IF(VLOOKUP(C52,ope,3)&gt;=0,F52,ROUND(SUMIF($B$1:B51,B52,$I$1:I51)/SUMIF($B$1:B51,B52,$G$1:G51),2))*H52,"")</f>
      </c>
      <c r="J52" s="10">
        <f>IF(ISNUMBER(A52),SUMIF($B$1:B52,B52,$G$1:G52),"")</f>
      </c>
      <c r="K52" s="8">
        <f t="shared" si="11"/>
      </c>
      <c r="L52" s="8">
        <f>IF(ISNUMBER(E52),SUMIF($B$1:B52,B52,$I$1:I52),"")</f>
      </c>
    </row>
    <row r="53" spans="4:12" ht="12.75">
      <c r="D53" s="10">
        <f>IF(ISNUMBER(A53),IF(VLOOKUP(B53,article,1)&lt;&gt;B53,"ERREUR ART.",IF(VLOOKUP(CMUP!C53,ope,1)&lt;&gt;CMUP!C53,"ERREUR OPE.",VLOOKUP(C53,ope,2))),"")</f>
      </c>
      <c r="G53" s="8">
        <f t="shared" si="9"/>
      </c>
      <c r="H53" s="8">
        <f t="shared" si="10"/>
      </c>
      <c r="I53" s="8">
        <f>IF(ISNUMBER(E53),IF(VLOOKUP(C53,ope,3)&gt;=0,F53,ROUND(SUMIF($B$1:B52,B53,$I$1:I52)/SUMIF($B$1:B52,B53,$G$1:G52),2))*H53,"")</f>
      </c>
      <c r="J53" s="10">
        <f>IF(ISNUMBER(A53),SUMIF($B$1:B53,B53,$G$1:G53),"")</f>
      </c>
      <c r="K53" s="8">
        <f t="shared" si="11"/>
      </c>
      <c r="L53" s="8">
        <f>IF(ISNUMBER(E53),SUMIF($B$1:B53,B53,$I$1:I53),"")</f>
      </c>
    </row>
    <row r="54" spans="4:12" ht="12.75">
      <c r="D54" s="10">
        <f>IF(ISNUMBER(A54),IF(VLOOKUP(B54,article,1)&lt;&gt;B54,"ERREUR ART.",IF(VLOOKUP(CMUP!C54,ope,1)&lt;&gt;CMUP!C54,"ERREUR OPE.",VLOOKUP(C54,ope,2))),"")</f>
      </c>
      <c r="G54" s="8">
        <f t="shared" si="9"/>
      </c>
      <c r="H54" s="8">
        <f t="shared" si="10"/>
      </c>
      <c r="I54" s="8">
        <f>IF(ISNUMBER(E54),IF(VLOOKUP(C54,ope,3)&gt;=0,F54,ROUND(SUMIF($B$1:B53,B54,$I$1:I53)/SUMIF($B$1:B53,B54,$G$1:G53),2))*H54,"")</f>
      </c>
      <c r="J54" s="10">
        <f>IF(ISNUMBER(A54),SUMIF($B$1:B54,B54,$G$1:G54),"")</f>
      </c>
      <c r="K54" s="8">
        <f t="shared" si="11"/>
      </c>
      <c r="L54" s="8">
        <f>IF(ISNUMBER(E54),SUMIF($B$1:B54,B54,$I$1:I54),"")</f>
      </c>
    </row>
    <row r="55" spans="4:12" ht="12.75">
      <c r="D55" s="10">
        <f>IF(ISNUMBER(A55),IF(VLOOKUP(B55,article,1)&lt;&gt;B55,"ERREUR ART.",IF(VLOOKUP(CMUP!C55,ope,1)&lt;&gt;CMUP!C55,"ERREUR OPE.",VLOOKUP(C55,ope,2))),"")</f>
      </c>
      <c r="G55" s="8">
        <f t="shared" si="9"/>
      </c>
      <c r="H55" s="8">
        <f t="shared" si="10"/>
      </c>
      <c r="I55" s="8">
        <f>IF(ISNUMBER(E55),IF(VLOOKUP(C55,ope,3)&gt;=0,F55,ROUND(SUMIF($B$1:B54,B55,$I$1:I54)/SUMIF($B$1:B54,B55,$G$1:G54),2))*H55,"")</f>
      </c>
      <c r="J55" s="10">
        <f>IF(ISNUMBER(A55),SUMIF($B$1:B55,B55,$G$1:G55),"")</f>
      </c>
      <c r="K55" s="8">
        <f t="shared" si="11"/>
      </c>
      <c r="L55" s="8">
        <f>IF(ISNUMBER(E55),SUMIF($B$1:B55,B55,$I$1:I55),"")</f>
      </c>
    </row>
    <row r="56" spans="4:12" ht="12.75">
      <c r="D56" s="10">
        <f>IF(ISNUMBER(A56),IF(VLOOKUP(B56,article,1)&lt;&gt;B56,"ERREUR ART.",IF(VLOOKUP(CMUP!C56,ope,1)&lt;&gt;CMUP!C56,"ERREUR OPE.",VLOOKUP(C56,ope,2))),"")</f>
      </c>
      <c r="G56" s="8">
        <f t="shared" si="9"/>
      </c>
      <c r="H56" s="8">
        <f t="shared" si="10"/>
      </c>
      <c r="I56" s="8">
        <f>IF(ISNUMBER(E56),IF(VLOOKUP(C56,ope,3)&gt;=0,F56,ROUND(SUMIF($B$1:B55,B56,$I$1:I55)/SUMIF($B$1:B55,B56,$G$1:G55),2))*H56,"")</f>
      </c>
      <c r="J56" s="10">
        <f>IF(ISNUMBER(A56),SUMIF($B$1:B56,B56,$G$1:G56),"")</f>
      </c>
      <c r="K56" s="8">
        <f t="shared" si="11"/>
      </c>
      <c r="L56" s="8">
        <f>IF(ISNUMBER(E56),SUMIF($B$1:B56,B56,$I$1:I56),"")</f>
      </c>
    </row>
    <row r="57" spans="4:12" ht="12.75">
      <c r="D57" s="10">
        <f>IF(ISNUMBER(A57),IF(VLOOKUP(B57,article,1)&lt;&gt;B57,"ERREUR ART.",IF(VLOOKUP(CMUP!C57,ope,1)&lt;&gt;CMUP!C57,"ERREUR OPE.",VLOOKUP(C57,ope,2))),"")</f>
      </c>
      <c r="G57" s="8">
        <f t="shared" si="9"/>
      </c>
      <c r="H57" s="8">
        <f t="shared" si="10"/>
      </c>
      <c r="I57" s="8">
        <f>IF(ISNUMBER(E57),IF(VLOOKUP(C57,ope,3)&gt;=0,F57,ROUND(SUMIF($B$1:B56,B57,$I$1:I56)/SUMIF($B$1:B56,B57,$G$1:G56),2))*H57,"")</f>
      </c>
      <c r="J57" s="10">
        <f>IF(ISNUMBER(A57),SUMIF($B$1:B57,B57,$G$1:G57),"")</f>
      </c>
      <c r="K57" s="8">
        <f t="shared" si="11"/>
      </c>
      <c r="L57" s="8">
        <f>IF(ISNUMBER(E57),SUMIF($B$1:B57,B57,$I$1:I57),"")</f>
      </c>
    </row>
    <row r="58" spans="4:12" ht="12.75">
      <c r="D58" s="10">
        <f>IF(ISNUMBER(A58),IF(VLOOKUP(B58,article,1)&lt;&gt;B58,"ERREUR ART.",IF(VLOOKUP(CMUP!C58,ope,1)&lt;&gt;CMUP!C58,"ERREUR OPE.",VLOOKUP(C58,ope,2))),"")</f>
      </c>
      <c r="G58" s="8">
        <f t="shared" si="9"/>
      </c>
      <c r="H58" s="8">
        <f t="shared" si="10"/>
      </c>
      <c r="I58" s="8">
        <f>IF(ISNUMBER(E58),IF(VLOOKUP(C58,ope,3)&gt;=0,F58,ROUND(SUMIF($B$1:B57,B58,$I$1:I57)/SUMIF($B$1:B57,B58,$G$1:G57),2))*H58,"")</f>
      </c>
      <c r="J58" s="10">
        <f>IF(ISNUMBER(A58),SUMIF($B$1:B58,B58,$G$1:G58),"")</f>
      </c>
      <c r="K58" s="8">
        <f t="shared" si="11"/>
      </c>
      <c r="L58" s="8">
        <f>IF(ISNUMBER(E58),SUMIF($B$1:B58,B58,$I$1:I58),"")</f>
      </c>
    </row>
    <row r="59" spans="4:12" ht="12.75">
      <c r="D59" s="10">
        <f>IF(ISNUMBER(A59),IF(VLOOKUP(B59,article,1)&lt;&gt;B59,"ERREUR ART.",IF(VLOOKUP(CMUP!C59,ope,1)&lt;&gt;CMUP!C59,"ERREUR OPE.",VLOOKUP(C59,ope,2))),"")</f>
      </c>
      <c r="G59" s="8">
        <f t="shared" si="9"/>
      </c>
      <c r="H59" s="8">
        <f t="shared" si="10"/>
      </c>
      <c r="I59" s="8">
        <f>IF(ISNUMBER(E59),IF(VLOOKUP(C59,ope,3)&gt;=0,F59,ROUND(SUMIF($B$1:B58,B59,$I$1:I58)/SUMIF($B$1:B58,B59,$G$1:G58),2))*H59,"")</f>
      </c>
      <c r="J59" s="10">
        <f>IF(ISNUMBER(A59),SUMIF($B$1:B59,B59,$G$1:G59),"")</f>
      </c>
      <c r="K59" s="8">
        <f t="shared" si="11"/>
      </c>
      <c r="L59" s="8">
        <f>IF(ISNUMBER(E59),SUMIF($B$1:B59,B59,$I$1:I59),"")</f>
      </c>
    </row>
  </sheetData>
  <sheetProtection/>
  <autoFilter ref="A1:L59"/>
  <printOptions horizontalCentered="1" verticalCentered="1"/>
  <pageMargins left="0.7874015748031497" right="0.7874015748031497" top="0.7874015748031497" bottom="0.984251968503937" header="0.5118110236220472" footer="0.5118110236220472"/>
  <pageSetup fitToHeight="2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E23" sqref="E23"/>
    </sheetView>
  </sheetViews>
  <sheetFormatPr defaultColWidth="11.421875" defaultRowHeight="12.75"/>
  <cols>
    <col min="1" max="16384" width="11.421875" style="12" customWidth="1"/>
  </cols>
  <sheetData>
    <row r="1" spans="1:9" ht="38.25">
      <c r="A1" s="16" t="s">
        <v>1</v>
      </c>
      <c r="B1" s="16" t="s">
        <v>21</v>
      </c>
      <c r="C1" s="9" t="s">
        <v>9</v>
      </c>
      <c r="D1" s="6" t="s">
        <v>10</v>
      </c>
      <c r="E1" s="6" t="s">
        <v>11</v>
      </c>
      <c r="G1"/>
      <c r="H1"/>
      <c r="I1"/>
    </row>
    <row r="2" spans="1:9" ht="12.75">
      <c r="A2" s="14" t="s">
        <v>12</v>
      </c>
      <c r="B2" s="14" t="s">
        <v>22</v>
      </c>
      <c r="C2" s="17">
        <f>SUMIF(CMUP!$B$1:CMUP!B99,A2,CMUP!$G$1:CMUP!G99)</f>
        <v>220</v>
      </c>
      <c r="D2" s="18">
        <f>ROUND(E2/C2,2)</f>
        <v>23.26</v>
      </c>
      <c r="E2" s="18">
        <f>SUMIF(CMUP!$B$1:CMUP!B99,A2,CMUP!$I$1:CMUP!I99)</f>
        <v>5116.5</v>
      </c>
      <c r="G2"/>
      <c r="H2"/>
      <c r="I2"/>
    </row>
    <row r="3" spans="1:9" ht="12.75">
      <c r="A3" s="14" t="s">
        <v>14</v>
      </c>
      <c r="B3" s="14" t="s">
        <v>23</v>
      </c>
      <c r="C3" s="17">
        <f>SUMIF(CMUP!$B$1:CMUP!B100,A3,CMUP!$G$1:CMUP!G100)</f>
        <v>220</v>
      </c>
      <c r="D3" s="18">
        <f>ROUND(E3/C3,2)</f>
        <v>23.26</v>
      </c>
      <c r="E3" s="18">
        <f>SUMIF(CMUP!$B$1:CMUP!B100,A3,CMUP!$I$1:CMUP!I100)</f>
        <v>5116.5</v>
      </c>
      <c r="G3"/>
      <c r="H3"/>
      <c r="I3"/>
    </row>
    <row r="4" spans="1:9" ht="12.75">
      <c r="A4" s="14" t="s">
        <v>19</v>
      </c>
      <c r="B4" s="14" t="s">
        <v>24</v>
      </c>
      <c r="C4" s="17">
        <f>SUMIF(CMUP!$B$1:CMUP!B101,A4,CMUP!$G$1:CMUP!G101)</f>
        <v>10</v>
      </c>
      <c r="D4" s="18">
        <f>ROUND(E4/C4,2)</f>
        <v>15</v>
      </c>
      <c r="E4" s="18">
        <f>SUMIF(CMUP!$B$1:CMUP!B101,A4,CMUP!$I$1:CMUP!I101)</f>
        <v>150</v>
      </c>
      <c r="G4"/>
      <c r="H4"/>
      <c r="I4"/>
    </row>
    <row r="5" spans="1:9" ht="12.75">
      <c r="A5" s="14" t="s">
        <v>20</v>
      </c>
      <c r="B5" s="14" t="s">
        <v>25</v>
      </c>
      <c r="C5" s="17">
        <f>SUMIF(CMUP!$B$1:CMUP!B102,A5,CMUP!$G$1:CMUP!G102)</f>
        <v>15</v>
      </c>
      <c r="D5" s="18">
        <f>ROUND(E5/C5,2)</f>
        <v>0.15</v>
      </c>
      <c r="E5" s="18">
        <f>SUMIF(CMUP!$B$1:CMUP!B102,A5,CMUP!$I$1:CMUP!I102)</f>
        <v>2.25</v>
      </c>
      <c r="G5"/>
      <c r="H5"/>
      <c r="I5"/>
    </row>
    <row r="6" spans="7:9" ht="12.75">
      <c r="G6"/>
      <c r="H6"/>
      <c r="I6"/>
    </row>
    <row r="8" spans="1:5" s="15" customFormat="1" ht="12.75">
      <c r="A8" s="12"/>
      <c r="B8" s="12"/>
      <c r="C8" s="12"/>
      <c r="D8" s="12"/>
      <c r="E8" s="12"/>
    </row>
    <row r="13" spans="6:9" ht="12.75">
      <c r="F13" s="19"/>
      <c r="G13" s="19"/>
      <c r="H13" s="19"/>
      <c r="I13" s="19"/>
    </row>
    <row r="14" spans="6:9" ht="12.75">
      <c r="F14" s="19"/>
      <c r="G14" s="19"/>
      <c r="H14" s="19"/>
      <c r="I14" s="19"/>
    </row>
    <row r="15" spans="6:9" ht="12.75">
      <c r="F15" s="19"/>
      <c r="G15" s="19"/>
      <c r="H15" s="19"/>
      <c r="I15" s="19"/>
    </row>
    <row r="16" spans="6:9" ht="12.75">
      <c r="F16" s="19"/>
      <c r="G16" s="19"/>
      <c r="H16" s="19"/>
      <c r="I16" s="19"/>
    </row>
    <row r="17" spans="6:9" ht="12.75">
      <c r="F17" s="19"/>
      <c r="G17" s="19"/>
      <c r="H17" s="19"/>
      <c r="I17" s="19"/>
    </row>
    <row r="18" spans="6:9" ht="12.75">
      <c r="F18" s="19"/>
      <c r="G18" s="19"/>
      <c r="H18" s="19"/>
      <c r="I18" s="19"/>
    </row>
    <row r="19" spans="6:9" ht="12.75">
      <c r="F19" s="19"/>
      <c r="G19" s="19"/>
      <c r="H19" s="19"/>
      <c r="I19" s="19"/>
    </row>
    <row r="20" spans="6:9" ht="12.75">
      <c r="F20" s="19"/>
      <c r="G20" s="19"/>
      <c r="H20" s="19"/>
      <c r="I20" s="19"/>
    </row>
    <row r="21" spans="6:9" ht="12.75">
      <c r="F21" s="19"/>
      <c r="G21" s="19"/>
      <c r="H21" s="19"/>
      <c r="I21" s="19"/>
    </row>
    <row r="22" spans="6:9" ht="12.75">
      <c r="F22" s="19"/>
      <c r="G22" s="19"/>
      <c r="H22" s="19"/>
      <c r="I22" s="19"/>
    </row>
  </sheetData>
  <sheetProtection/>
  <printOptions gridLines="1"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1" sqref="A1:C6"/>
    </sheetView>
  </sheetViews>
  <sheetFormatPr defaultColWidth="11.421875" defaultRowHeight="12.75"/>
  <sheetData>
    <row r="1" spans="1:3" ht="25.5">
      <c r="A1" s="11" t="s">
        <v>26</v>
      </c>
      <c r="B1" s="11" t="s">
        <v>3</v>
      </c>
      <c r="C1" s="11" t="s">
        <v>27</v>
      </c>
    </row>
    <row r="2" spans="1:3" ht="12.75">
      <c r="A2" s="13" t="s">
        <v>15</v>
      </c>
      <c r="B2" s="13" t="s">
        <v>28</v>
      </c>
      <c r="C2" s="13">
        <v>1</v>
      </c>
    </row>
    <row r="3" spans="1:3" ht="12.75">
      <c r="A3" s="13" t="s">
        <v>18</v>
      </c>
      <c r="B3" s="13" t="s">
        <v>29</v>
      </c>
      <c r="C3" s="13">
        <v>-1</v>
      </c>
    </row>
    <row r="4" spans="1:3" ht="12.75">
      <c r="A4" s="13" t="s">
        <v>16</v>
      </c>
      <c r="B4" s="13" t="s">
        <v>30</v>
      </c>
      <c r="C4" s="13">
        <v>0</v>
      </c>
    </row>
    <row r="5" spans="1:3" ht="12.75">
      <c r="A5" s="13" t="s">
        <v>13</v>
      </c>
      <c r="B5" s="13" t="s">
        <v>31</v>
      </c>
      <c r="C5" s="13">
        <v>1</v>
      </c>
    </row>
    <row r="6" spans="1:3" ht="12.75">
      <c r="A6" s="13" t="s">
        <v>17</v>
      </c>
      <c r="B6" s="13" t="s">
        <v>32</v>
      </c>
      <c r="C6" s="13">
        <v>-1</v>
      </c>
    </row>
  </sheetData>
  <printOptions gridLines="1"/>
  <pageMargins left="0.75" right="0.75" top="1" bottom="1" header="0.4921259845" footer="0.4921259845"/>
  <pageSetup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G.-A. CHERRY</dc:creator>
  <cp:keywords/>
  <dc:description/>
  <cp:lastModifiedBy>ga</cp:lastModifiedBy>
  <cp:lastPrinted>2000-05-25T17:34:10Z</cp:lastPrinted>
  <dcterms:modified xsi:type="dcterms:W3CDTF">2004-03-28T16:35:31Z</dcterms:modified>
  <cp:category/>
  <cp:version/>
  <cp:contentType/>
  <cp:contentStatus/>
</cp:coreProperties>
</file>